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E203B930-727C-4E68-B864-C97A9DE6BD7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3" i="1" l="1"/>
  <c r="C54" i="1"/>
  <c r="D38" i="1" l="1"/>
  <c r="D53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C43" i="1"/>
  <c r="B43" i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<sst xmlns="http://schemas.openxmlformats.org/spreadsheetml/2006/main" count="135" uniqueCount="100">
  <si>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</si>
  <si>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</si>
  <si>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</si>
  <si>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</si>
  <si>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</si>
  <si>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</si>
  <si>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</si>
  <si>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</si>
  <si>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</si>
  <si>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</si>
  <si>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</si>
  <si>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</si>
  <si>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</si>
  <si>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</si>
  <si>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</si>
  <si>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</si>
  <si>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</si>
  <si>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</si>
  <si>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</si>
  <si>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</si>
  <si>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</si>
  <si>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</si>
  <si>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</si>
  <si>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</si>
  <si>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</si>
  <si>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</si>
  <si>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</si>
  <si>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</si>
  <si>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</si>
  <si>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</si>
  <si>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</si>
  <si>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</si>
  <si>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</si>
  <si>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</si>
  <si>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</si>
  <si>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</si>
  <si>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</si>
  <si>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</si>
  <si>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</si>
  <si>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</si>
  <si>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</si>
  <si>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</si>
  <si>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</si>
  <si>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</si>
  <si>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</si>
  <si>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</si>
  <si>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</si>
  <si>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</si>
  <si>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</si>
  <si>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</si>
  <si>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</si>
  <si>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</si>
  <si>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</si>
  <si>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</si>
  <si>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</si>
  <si>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</si>
  <si>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</si>
  <si>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</si>
  <si>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</si>
  <si>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</si>
  <si>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</si>
  <si>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</si>
  <si>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</si>
  <si>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</si>
  <si>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</si>
  <si>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</si>
  <si>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</si>
  <si>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</si>
  <si>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</si>
  <si>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</si>
  <si>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</si>
  <si>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</si>
  <si>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</si>
  <si>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</si>
  <si>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</si>
  <si>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</si>
  <si>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</si>
  <si>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</si>
  <si>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</si>
  <si>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</si>
  <si>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</si>
  <si>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</si>
  <si>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</si>
  <si>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Inicio:  12:00</t>
  </si>
  <si>
    <t>Manhã</t>
  </si>
  <si>
    <t>Inicio:  17:00</t>
  </si>
  <si>
    <t>Outros especificar ( Viagem Pelotas Tacografo e Vistoria CAT em Candiota)</t>
  </si>
  <si>
    <t>MUNICÍPIO:  Candiota</t>
  </si>
  <si>
    <t>CCT 2021/2022 RS003345/2021 -  REG. NO MTE: RS003345/2021</t>
  </si>
  <si>
    <t>PLANILHA ANALÍTICA DE CUSTOS - VEÍCULO  12  LUGARES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</si>
  <si>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12 lugares</t>
    </r>
  </si>
  <si>
    <t>Final: 13:00</t>
  </si>
  <si>
    <t>Final: 18:00</t>
  </si>
  <si>
    <t>07</t>
  </si>
  <si>
    <t>Kombi</t>
  </si>
  <si>
    <t>Kombi (CAT+ TACÓGRAFO + SELAGEM)</t>
  </si>
  <si>
    <t>Percurso Diário (KM)</t>
  </si>
  <si>
    <r>
      <t xml:space="preserve">ITINERÁRIO: 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 xml:space="preserve"> B</t>
    </r>
    <r>
      <rPr>
        <b/>
        <sz val="10"/>
        <color rgb="FF000000"/>
        <rFont val="Calibri"/>
        <family val="2"/>
      </rPr>
      <t xml:space="preserve">  - C. do Eldir, C. Arroio Jaguarão, C. Pigato, Sede Madrugada, Assent. P. Livre, Esc. 20 Agosto</t>
    </r>
  </si>
  <si>
    <t>2 horas</t>
  </si>
  <si>
    <t>Tipo de Veículo:  Kombi Escolar Cap. 12 Lugares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</si>
</sst>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7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2" fillId="4" borderId="7" xfId="0" applyFont="1" applyFill="1" applyBorder="1" applyAlignment="1">
      <alignment horizontal="center"/>
    </xf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35" zoomScale="110" zoomScaleNormal="110" workbookViewId="0">
      <selection activeCell="C54" sqref="C54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5" t="s">
        <v>89</v>
      </c>
      <c r="B1" s="95"/>
      <c r="C1" s="95"/>
      <c r="D1" s="95"/>
      <c r="E1" s="95"/>
      <c r="F1" s="95"/>
      <c r="G1" s="95"/>
      <c r="H1" s="95"/>
    </row>
    <row r="2" spans="1:11" s="1" customFormat="1" ht="12.75" x14ac:dyDescent="0.2">
      <c r="A2" s="101" t="s">
        <v>81</v>
      </c>
      <c r="B2" s="102"/>
      <c r="C2" s="102"/>
      <c r="D2" s="102"/>
      <c r="E2" s="102"/>
      <c r="F2" s="102"/>
      <c r="G2" s="102"/>
      <c r="H2" s="103"/>
    </row>
    <row r="3" spans="1:11" s="1" customFormat="1" ht="12.75" x14ac:dyDescent="0.2">
      <c r="A3" s="2" t="s">
        <v>97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6" t="s">
        <v>90</v>
      </c>
      <c r="B4" s="96"/>
      <c r="C4" s="96"/>
      <c r="D4" s="96"/>
      <c r="E4" s="96"/>
      <c r="F4" s="96"/>
      <c r="G4" s="96"/>
      <c r="H4" s="96"/>
    </row>
    <row r="5" spans="1:11" s="1" customFormat="1" ht="12.75" x14ac:dyDescent="0.2">
      <c r="A5" s="97" t="s">
        <v>0</v>
      </c>
      <c r="B5" s="97"/>
      <c r="C5" s="97"/>
      <c r="D5" s="97"/>
      <c r="E5" s="97"/>
      <c r="F5" s="97"/>
      <c r="G5" s="97"/>
      <c r="H5" s="97"/>
    </row>
    <row r="6" spans="1:11" s="1" customFormat="1" ht="12.75" x14ac:dyDescent="0.2">
      <c r="A6" s="98"/>
      <c r="B6" s="98"/>
      <c r="C6" s="98"/>
      <c r="D6" s="98"/>
      <c r="E6" s="98"/>
      <c r="F6" s="98"/>
      <c r="G6" s="98"/>
      <c r="H6" s="98"/>
    </row>
    <row r="7" spans="1:11" s="1" customFormat="1" ht="12.75" x14ac:dyDescent="0.2">
      <c r="A7" s="99" t="s">
        <v>1</v>
      </c>
      <c r="B7" s="99"/>
      <c r="C7" s="99"/>
      <c r="D7" s="5">
        <v>200</v>
      </c>
      <c r="E7" s="100" t="s">
        <v>2</v>
      </c>
      <c r="F7" s="100"/>
      <c r="G7" s="100"/>
      <c r="H7" s="6">
        <f>G72</f>
        <v>74645.425689142852</v>
      </c>
    </row>
    <row r="8" spans="1:11" s="1" customFormat="1" ht="12.75" x14ac:dyDescent="0.2">
      <c r="A8" s="99" t="s">
        <v>3</v>
      </c>
      <c r="B8" s="99"/>
      <c r="C8" s="99"/>
      <c r="D8" s="5">
        <v>10</v>
      </c>
      <c r="E8" s="100" t="s">
        <v>4</v>
      </c>
      <c r="F8" s="100"/>
      <c r="G8" s="100"/>
      <c r="H8" s="6">
        <f>G73</f>
        <v>7464.5425689142849</v>
      </c>
    </row>
    <row r="9" spans="1:11" s="1" customFormat="1" ht="12.75" x14ac:dyDescent="0.2">
      <c r="A9" s="99" t="s">
        <v>5</v>
      </c>
      <c r="B9" s="99"/>
      <c r="C9" s="99"/>
      <c r="D9" s="5">
        <v>20</v>
      </c>
      <c r="E9" s="100" t="s">
        <v>6</v>
      </c>
      <c r="F9" s="100"/>
      <c r="G9" s="100"/>
      <c r="H9" s="7">
        <f>G74</f>
        <v>373.22712844571424</v>
      </c>
    </row>
    <row r="10" spans="1:11" s="1" customFormat="1" ht="12.75" x14ac:dyDescent="0.2">
      <c r="A10" s="104" t="s">
        <v>96</v>
      </c>
      <c r="B10" s="104"/>
      <c r="C10" s="104"/>
      <c r="D10" s="8">
        <v>106</v>
      </c>
      <c r="E10" s="105" t="s">
        <v>8</v>
      </c>
      <c r="F10" s="105"/>
      <c r="G10" s="105"/>
      <c r="H10" s="9">
        <f>G75</f>
        <v>3.5210106457142851</v>
      </c>
      <c r="J10" s="10"/>
      <c r="K10" s="10"/>
    </row>
    <row r="11" spans="1:11" s="1" customFormat="1" ht="12.75" x14ac:dyDescent="0.2">
      <c r="A11" s="106"/>
      <c r="B11" s="106"/>
      <c r="C11" s="106"/>
      <c r="D11" s="106"/>
      <c r="E11" s="106"/>
      <c r="F11" s="106"/>
      <c r="G11" s="106"/>
      <c r="H11" s="106"/>
    </row>
    <row r="12" spans="1:11" s="1" customFormat="1" ht="12.75" x14ac:dyDescent="0.2">
      <c r="A12" s="97" t="s">
        <v>82</v>
      </c>
      <c r="B12" s="97"/>
      <c r="C12" s="97"/>
      <c r="D12" s="97"/>
      <c r="E12" s="97"/>
      <c r="F12" s="97"/>
      <c r="G12" s="97"/>
      <c r="H12" s="97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7" t="s">
        <v>9</v>
      </c>
      <c r="F13" s="107"/>
      <c r="G13" s="108" t="s">
        <v>10</v>
      </c>
      <c r="H13" s="108"/>
    </row>
    <row r="14" spans="1:11" s="1" customFormat="1" ht="12.75" x14ac:dyDescent="0.2">
      <c r="A14" s="15" t="s">
        <v>84</v>
      </c>
      <c r="B14" s="16" t="s">
        <v>82</v>
      </c>
      <c r="C14" s="17"/>
      <c r="D14" s="18" t="s">
        <v>82</v>
      </c>
      <c r="E14" s="109" t="s">
        <v>82</v>
      </c>
      <c r="F14" s="109"/>
      <c r="G14" s="19"/>
      <c r="H14" s="20"/>
    </row>
    <row r="15" spans="1:11" s="1" customFormat="1" ht="12.75" customHeight="1" x14ac:dyDescent="0.2">
      <c r="A15" s="21" t="s">
        <v>11</v>
      </c>
      <c r="B15" s="16" t="s">
        <v>83</v>
      </c>
      <c r="C15" s="17"/>
      <c r="D15" s="22" t="s">
        <v>91</v>
      </c>
      <c r="E15" s="110" t="s">
        <v>93</v>
      </c>
      <c r="F15" s="110"/>
      <c r="G15" s="19"/>
      <c r="H15" s="20"/>
    </row>
    <row r="16" spans="1:11" s="1" customFormat="1" ht="12.75" x14ac:dyDescent="0.2">
      <c r="A16" s="21" t="s">
        <v>12</v>
      </c>
      <c r="B16" s="16" t="s">
        <v>85</v>
      </c>
      <c r="C16" s="17"/>
      <c r="D16" s="18" t="s">
        <v>92</v>
      </c>
      <c r="E16" s="111" t="s">
        <v>93</v>
      </c>
      <c r="F16" s="111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2" t="s">
        <v>82</v>
      </c>
      <c r="F17" s="112"/>
      <c r="G17" s="19"/>
      <c r="H17" s="20"/>
    </row>
    <row r="18" spans="1:9" s="1" customFormat="1" ht="12.75" x14ac:dyDescent="0.2">
      <c r="A18" s="26" t="s">
        <v>13</v>
      </c>
      <c r="B18" s="113" t="s">
        <v>98</v>
      </c>
      <c r="C18" s="113"/>
      <c r="D18" s="113"/>
      <c r="E18" s="113"/>
      <c r="F18" s="113"/>
      <c r="G18" s="114">
        <v>10</v>
      </c>
      <c r="H18" s="114"/>
    </row>
    <row r="19" spans="1:9" s="1" customFormat="1" ht="12.75" x14ac:dyDescent="0.2">
      <c r="A19" s="115" t="s">
        <v>14</v>
      </c>
      <c r="B19" s="115"/>
      <c r="C19" s="115"/>
      <c r="D19" s="115" t="s">
        <v>99</v>
      </c>
      <c r="E19" s="115"/>
      <c r="F19" s="115"/>
      <c r="G19" s="115"/>
      <c r="H19" s="115"/>
    </row>
    <row r="20" spans="1:9" s="1" customFormat="1" ht="12.75" x14ac:dyDescent="0.2">
      <c r="A20" s="106"/>
      <c r="B20" s="106"/>
      <c r="C20" s="106"/>
      <c r="D20" s="106"/>
      <c r="E20" s="106"/>
      <c r="F20" s="106"/>
      <c r="G20" s="106"/>
      <c r="H20" s="106"/>
    </row>
    <row r="21" spans="1:9" s="1" customFormat="1" ht="12.75" x14ac:dyDescent="0.2">
      <c r="A21" s="116" t="s">
        <v>15</v>
      </c>
      <c r="B21" s="116"/>
      <c r="C21" s="116"/>
      <c r="D21" s="116"/>
      <c r="E21" s="116"/>
      <c r="F21" s="117">
        <f>G77</f>
        <v>0</v>
      </c>
      <c r="G21" s="117"/>
      <c r="H21" s="117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8" t="s">
        <v>20</v>
      </c>
      <c r="F22" s="118"/>
      <c r="G22" s="118"/>
      <c r="H22" s="118"/>
    </row>
    <row r="23" spans="1:9" s="1" customFormat="1" ht="12.75" x14ac:dyDescent="0.2">
      <c r="A23" s="29">
        <v>1</v>
      </c>
      <c r="B23" s="5">
        <v>2005</v>
      </c>
      <c r="C23" s="30">
        <v>25000</v>
      </c>
      <c r="D23" s="31"/>
      <c r="E23" s="119">
        <f>C23*D23%</f>
        <v>0</v>
      </c>
      <c r="F23" s="119"/>
      <c r="G23" s="119"/>
      <c r="H23" s="119"/>
    </row>
    <row r="24" spans="1:9" s="1" customFormat="1" ht="12.75" x14ac:dyDescent="0.2">
      <c r="A24" s="120"/>
      <c r="B24" s="120"/>
      <c r="C24" s="120"/>
      <c r="D24" s="120"/>
      <c r="E24" s="120"/>
      <c r="F24" s="120"/>
      <c r="G24" s="120"/>
      <c r="H24" s="120"/>
    </row>
    <row r="25" spans="1:9" s="1" customFormat="1" ht="12.75" x14ac:dyDescent="0.2">
      <c r="A25" s="116" t="s">
        <v>21</v>
      </c>
      <c r="B25" s="116"/>
      <c r="C25" s="116"/>
      <c r="D25" s="116"/>
      <c r="E25" s="116"/>
      <c r="F25" s="117">
        <f>G78</f>
        <v>1.2592868100378756E-3</v>
      </c>
      <c r="G25" s="117"/>
      <c r="H25" s="117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8" t="s">
        <v>20</v>
      </c>
      <c r="F26" s="118"/>
      <c r="G26" s="118"/>
      <c r="H26" s="118"/>
    </row>
    <row r="27" spans="1:9" s="1" customFormat="1" x14ac:dyDescent="0.25">
      <c r="A27" s="32">
        <v>1</v>
      </c>
      <c r="B27" s="33"/>
      <c r="C27" s="33">
        <v>94</v>
      </c>
      <c r="D27" s="34"/>
      <c r="E27" s="121">
        <f>B27+C27+D27</f>
        <v>94</v>
      </c>
      <c r="F27" s="121"/>
      <c r="G27" s="121"/>
      <c r="H27" s="121"/>
      <c r="I27" s="35"/>
    </row>
    <row r="28" spans="1:9" s="1" customFormat="1" ht="12.75" x14ac:dyDescent="0.2">
      <c r="A28" s="116" t="s">
        <v>25</v>
      </c>
      <c r="B28" s="116"/>
      <c r="C28" s="116"/>
      <c r="D28" s="116"/>
      <c r="E28" s="116"/>
      <c r="F28" s="117">
        <f>G79</f>
        <v>1.2251253061485503E-2</v>
      </c>
      <c r="G28" s="117"/>
      <c r="H28" s="117"/>
    </row>
    <row r="29" spans="1:9" s="1" customFormat="1" ht="12.75" x14ac:dyDescent="0.2">
      <c r="A29" s="122" t="s">
        <v>26</v>
      </c>
      <c r="B29" s="122"/>
      <c r="C29" s="122"/>
      <c r="D29" s="123" t="s">
        <v>27</v>
      </c>
      <c r="E29" s="123"/>
      <c r="F29" s="36" t="s">
        <v>28</v>
      </c>
      <c r="G29" s="118" t="s">
        <v>20</v>
      </c>
      <c r="H29" s="118"/>
    </row>
    <row r="30" spans="1:9" s="1" customFormat="1" ht="13.5" thickBot="1" x14ac:dyDescent="0.25">
      <c r="A30" s="124" t="s">
        <v>79</v>
      </c>
      <c r="B30" s="124"/>
      <c r="C30" s="124"/>
      <c r="D30" s="112">
        <v>2</v>
      </c>
      <c r="E30" s="112"/>
      <c r="F30" s="86">
        <v>325</v>
      </c>
      <c r="G30" s="125">
        <f>F30*D30</f>
        <v>650</v>
      </c>
      <c r="H30" s="125"/>
    </row>
    <row r="31" spans="1:9" s="1" customFormat="1" ht="13.5" thickBot="1" x14ac:dyDescent="0.25">
      <c r="A31" s="124" t="s">
        <v>95</v>
      </c>
      <c r="B31" s="124"/>
      <c r="C31" s="124"/>
      <c r="D31" s="127" t="s">
        <v>80</v>
      </c>
      <c r="E31" s="127"/>
      <c r="F31" s="87">
        <v>529</v>
      </c>
      <c r="G31" s="128">
        <f>F31/2</f>
        <v>264.5</v>
      </c>
      <c r="H31" s="129"/>
    </row>
    <row r="32" spans="1:9" s="1" customFormat="1" ht="13.5" thickBot="1" x14ac:dyDescent="0.25">
      <c r="A32" s="132"/>
      <c r="B32" s="133"/>
      <c r="C32" s="133"/>
      <c r="D32" s="133"/>
      <c r="E32" s="134"/>
      <c r="F32" s="88">
        <f>SUM(F30:F31)</f>
        <v>854</v>
      </c>
      <c r="G32" s="130">
        <f>SUM(G30:G31)</f>
        <v>914.5</v>
      </c>
      <c r="H32" s="131"/>
    </row>
    <row r="33" spans="1:12" s="1" customFormat="1" ht="13.5" thickBot="1" x14ac:dyDescent="0.25">
      <c r="A33" s="126" t="s">
        <v>29</v>
      </c>
      <c r="B33" s="126"/>
      <c r="C33" s="126"/>
      <c r="D33" s="126"/>
      <c r="E33" s="126"/>
      <c r="F33" s="126"/>
      <c r="G33" s="126"/>
      <c r="H33" s="126"/>
    </row>
    <row r="34" spans="1:12" s="1" customFormat="1" ht="12.75" x14ac:dyDescent="0.2">
      <c r="A34" s="116" t="s">
        <v>30</v>
      </c>
      <c r="B34" s="116"/>
      <c r="C34" s="116"/>
      <c r="D34" s="116"/>
      <c r="E34" s="116"/>
      <c r="F34" s="117">
        <f>G80</f>
        <v>0.28198072734191582</v>
      </c>
      <c r="G34" s="117"/>
      <c r="H34" s="117"/>
    </row>
    <row r="35" spans="1:12" s="1" customFormat="1" ht="12.75" x14ac:dyDescent="0.2">
      <c r="A35" s="98"/>
      <c r="B35" s="98"/>
      <c r="C35" s="98"/>
      <c r="D35" s="98"/>
      <c r="E35" s="98"/>
      <c r="F35" s="98"/>
      <c r="G35" s="98"/>
      <c r="H35" s="98"/>
    </row>
    <row r="36" spans="1:12" s="1" customFormat="1" ht="12.75" x14ac:dyDescent="0.2">
      <c r="A36" s="135" t="s">
        <v>26</v>
      </c>
      <c r="B36" s="127" t="s">
        <v>31</v>
      </c>
      <c r="C36" s="127"/>
      <c r="D36" s="127"/>
      <c r="E36" s="112"/>
      <c r="F36" s="112"/>
      <c r="G36" s="112"/>
      <c r="H36" s="112"/>
    </row>
    <row r="37" spans="1:12" s="1" customFormat="1" ht="12.75" x14ac:dyDescent="0.2">
      <c r="A37" s="135"/>
      <c r="B37" s="5" t="s">
        <v>32</v>
      </c>
      <c r="C37" s="5" t="s">
        <v>33</v>
      </c>
      <c r="D37" s="5" t="s">
        <v>34</v>
      </c>
      <c r="E37" s="136" t="s">
        <v>35</v>
      </c>
      <c r="F37" s="136"/>
      <c r="G37" s="137" t="s">
        <v>20</v>
      </c>
      <c r="H37" s="137"/>
    </row>
    <row r="38" spans="1:12" s="1" customFormat="1" ht="12.75" x14ac:dyDescent="0.2">
      <c r="A38" s="37" t="s">
        <v>94</v>
      </c>
      <c r="B38" s="38">
        <v>6.95</v>
      </c>
      <c r="C38" s="39">
        <v>7</v>
      </c>
      <c r="D38" s="93">
        <f>D10</f>
        <v>106</v>
      </c>
      <c r="E38" s="138">
        <f>D38/C38*D9*B38</f>
        <v>2104.8571428571427</v>
      </c>
      <c r="F38" s="138"/>
      <c r="G38" s="138">
        <f>E38*10</f>
        <v>21048.571428571428</v>
      </c>
      <c r="H38" s="138"/>
      <c r="I38" s="40"/>
      <c r="J38" s="40"/>
      <c r="K38" s="40"/>
      <c r="L38" s="40"/>
    </row>
    <row r="39" spans="1:12" s="1" customFormat="1" ht="12.75" x14ac:dyDescent="0.2">
      <c r="A39" s="116" t="s">
        <v>36</v>
      </c>
      <c r="B39" s="116"/>
      <c r="C39" s="116"/>
      <c r="D39" s="116"/>
      <c r="E39" s="116"/>
      <c r="F39" s="117">
        <f>G81</f>
        <v>0.19738650913934105</v>
      </c>
      <c r="G39" s="117"/>
      <c r="H39" s="117"/>
    </row>
    <row r="40" spans="1:12" s="1" customFormat="1" ht="12.75" x14ac:dyDescent="0.2">
      <c r="A40" s="98"/>
      <c r="B40" s="98"/>
      <c r="C40" s="98"/>
      <c r="D40" s="98"/>
      <c r="E40" s="98"/>
      <c r="F40" s="98"/>
      <c r="G40" s="98"/>
      <c r="H40" s="98"/>
    </row>
    <row r="41" spans="1:12" s="1" customFormat="1" ht="12.75" x14ac:dyDescent="0.2">
      <c r="A41" s="135" t="s">
        <v>26</v>
      </c>
      <c r="B41" s="127" t="s">
        <v>31</v>
      </c>
      <c r="C41" s="127"/>
      <c r="D41" s="127"/>
      <c r="E41" s="139" t="s">
        <v>35</v>
      </c>
      <c r="F41" s="139"/>
      <c r="G41" s="140" t="s">
        <v>20</v>
      </c>
      <c r="H41" s="140"/>
    </row>
    <row r="42" spans="1:12" s="1" customFormat="1" ht="12.75" x14ac:dyDescent="0.2">
      <c r="A42" s="135"/>
      <c r="B42" s="5" t="s">
        <v>37</v>
      </c>
      <c r="C42" s="127" t="s">
        <v>38</v>
      </c>
      <c r="D42" s="127"/>
      <c r="E42" s="141"/>
      <c r="F42" s="141"/>
      <c r="G42" s="142"/>
      <c r="H42" s="142"/>
    </row>
    <row r="43" spans="1:12" s="1" customFormat="1" ht="12.75" x14ac:dyDescent="0.2">
      <c r="A43" s="37" t="s">
        <v>94</v>
      </c>
      <c r="B43" s="41">
        <f>G38*70%</f>
        <v>14733.999999999998</v>
      </c>
      <c r="C43" s="143">
        <f>B43/G38</f>
        <v>0.7</v>
      </c>
      <c r="D43" s="143"/>
      <c r="E43" s="138">
        <f>B43/10</f>
        <v>1473.3999999999999</v>
      </c>
      <c r="F43" s="138"/>
      <c r="G43" s="138">
        <f>B43</f>
        <v>14733.999999999998</v>
      </c>
      <c r="H43" s="138"/>
    </row>
    <row r="44" spans="1:12" s="1" customFormat="1" ht="12.75" x14ac:dyDescent="0.2">
      <c r="A44" s="116" t="s">
        <v>39</v>
      </c>
      <c r="B44" s="116"/>
      <c r="C44" s="116"/>
      <c r="D44" s="116"/>
      <c r="E44" s="116"/>
      <c r="F44" s="117">
        <f>G82</f>
        <v>1.5406168420676139E-2</v>
      </c>
      <c r="G44" s="117"/>
      <c r="H44" s="117"/>
    </row>
    <row r="45" spans="1:12" s="1" customFormat="1" ht="12.75" x14ac:dyDescent="0.2">
      <c r="A45" s="98"/>
      <c r="B45" s="98"/>
      <c r="C45" s="98"/>
      <c r="D45" s="98"/>
      <c r="E45" s="98"/>
      <c r="F45" s="98"/>
      <c r="G45" s="98"/>
      <c r="H45" s="98"/>
    </row>
    <row r="46" spans="1:12" s="1" customFormat="1" ht="12.75" x14ac:dyDescent="0.2">
      <c r="A46" s="42" t="s">
        <v>26</v>
      </c>
      <c r="B46" s="127" t="s">
        <v>40</v>
      </c>
      <c r="C46" s="127"/>
      <c r="D46" s="127" t="s">
        <v>41</v>
      </c>
      <c r="E46" s="127"/>
      <c r="F46" s="137" t="s">
        <v>20</v>
      </c>
      <c r="G46" s="137"/>
      <c r="H46" s="137"/>
    </row>
    <row r="47" spans="1:12" s="1" customFormat="1" ht="12.75" x14ac:dyDescent="0.2">
      <c r="A47" s="90" t="s">
        <v>94</v>
      </c>
      <c r="B47" s="144">
        <v>1150</v>
      </c>
      <c r="C47" s="144"/>
      <c r="D47" s="145"/>
      <c r="E47" s="145"/>
      <c r="F47" s="121">
        <f>B47+D47</f>
        <v>1150</v>
      </c>
      <c r="G47" s="121"/>
      <c r="H47" s="121"/>
    </row>
    <row r="48" spans="1:12" s="1" customFormat="1" ht="12.75" x14ac:dyDescent="0.2">
      <c r="A48" s="120"/>
      <c r="B48" s="120"/>
      <c r="C48" s="120"/>
      <c r="D48" s="120"/>
      <c r="E48" s="120"/>
      <c r="F48" s="120"/>
      <c r="G48" s="120"/>
      <c r="H48" s="120"/>
    </row>
    <row r="49" spans="1:10" s="1" customFormat="1" ht="12.75" x14ac:dyDescent="0.2">
      <c r="A49" s="116" t="s">
        <v>42</v>
      </c>
      <c r="B49" s="116"/>
      <c r="C49" s="116"/>
      <c r="D49" s="116"/>
      <c r="E49" s="116"/>
      <c r="F49" s="117">
        <f>G83</f>
        <v>0.1967504710580385</v>
      </c>
      <c r="G49" s="117"/>
      <c r="H49" s="117"/>
    </row>
    <row r="50" spans="1:10" s="1" customFormat="1" ht="12.75" x14ac:dyDescent="0.2">
      <c r="A50" s="43" t="s">
        <v>88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4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6" t="s">
        <v>20</v>
      </c>
      <c r="H51" s="146"/>
    </row>
    <row r="52" spans="1:10" s="1" customFormat="1" ht="12.75" x14ac:dyDescent="0.2">
      <c r="A52" s="124"/>
      <c r="B52" s="49" t="s">
        <v>49</v>
      </c>
      <c r="C52" s="47" t="s">
        <v>50</v>
      </c>
      <c r="D52" s="5" t="s">
        <v>51</v>
      </c>
      <c r="E52" s="5"/>
      <c r="F52" s="50"/>
      <c r="G52" s="113"/>
      <c r="H52" s="113"/>
    </row>
    <row r="53" spans="1:10" s="1" customFormat="1" ht="12.75" x14ac:dyDescent="0.2">
      <c r="A53" s="42"/>
      <c r="B53" s="51">
        <v>1027.32</v>
      </c>
      <c r="C53" s="51">
        <f>(B53/12)</f>
        <v>85.61</v>
      </c>
      <c r="D53" s="51">
        <f>B53*8%</f>
        <v>82.185599999999994</v>
      </c>
      <c r="E53" s="52">
        <v>0</v>
      </c>
      <c r="F53" s="53">
        <f>B53+C53+C54+D53+D54+B54</f>
        <v>1468.6522666666665</v>
      </c>
      <c r="G53" s="138">
        <f>F53*10</f>
        <v>14686.522666666664</v>
      </c>
      <c r="H53" s="138"/>
    </row>
    <row r="54" spans="1:10" s="1" customFormat="1" ht="12.75" x14ac:dyDescent="0.2">
      <c r="A54" s="54"/>
      <c r="B54" s="55">
        <v>245</v>
      </c>
      <c r="C54" s="56">
        <f>(B53/3)/12</f>
        <v>28.536666666666665</v>
      </c>
      <c r="D54" s="56">
        <v>0</v>
      </c>
      <c r="E54" s="55"/>
      <c r="F54" s="57" t="s">
        <v>52</v>
      </c>
      <c r="G54" s="147"/>
      <c r="H54" s="147"/>
    </row>
    <row r="55" spans="1:10" s="1" customFormat="1" ht="12.75" x14ac:dyDescent="0.2">
      <c r="A55" s="148" t="s">
        <v>53</v>
      </c>
      <c r="B55" s="148"/>
      <c r="C55" s="148"/>
      <c r="D55" s="148"/>
      <c r="E55" s="148"/>
      <c r="F55" s="149">
        <f>G84</f>
        <v>8.1719675970542999E-2</v>
      </c>
      <c r="G55" s="149"/>
      <c r="H55" s="149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50" t="s">
        <v>20</v>
      </c>
      <c r="H56" s="150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1">
        <f>F57*10</f>
        <v>5500</v>
      </c>
      <c r="H57" s="151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1">
        <v>0</v>
      </c>
      <c r="H58" s="151"/>
    </row>
    <row r="59" spans="1:10" s="1" customFormat="1" ht="12.75" x14ac:dyDescent="0.2">
      <c r="A59" s="70" t="s">
        <v>86</v>
      </c>
      <c r="B59" s="71"/>
      <c r="C59" s="72"/>
      <c r="D59" s="73"/>
      <c r="E59" s="74"/>
      <c r="F59" s="75"/>
      <c r="G59" s="152">
        <v>600</v>
      </c>
      <c r="H59" s="152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3">
        <f>F60*10</f>
        <v>0</v>
      </c>
      <c r="H60" s="153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4">
        <f>G57+G58+G59+G60</f>
        <v>6100</v>
      </c>
      <c r="H61" s="154"/>
    </row>
    <row r="62" spans="1:10" s="1" customFormat="1" ht="12.75" x14ac:dyDescent="0.2">
      <c r="A62" s="116" t="s">
        <v>59</v>
      </c>
      <c r="B62" s="116"/>
      <c r="C62" s="116"/>
      <c r="D62" s="116"/>
      <c r="E62" s="116"/>
      <c r="F62" s="117">
        <f>G85</f>
        <v>0.15664213461305648</v>
      </c>
      <c r="G62" s="117"/>
      <c r="H62" s="117"/>
    </row>
    <row r="63" spans="1:10" s="1" customFormat="1" ht="12.75" x14ac:dyDescent="0.2">
      <c r="A63" s="155" t="s">
        <v>16</v>
      </c>
      <c r="B63" s="155"/>
      <c r="C63" s="123" t="s">
        <v>60</v>
      </c>
      <c r="D63" s="123"/>
      <c r="E63" s="81" t="s">
        <v>61</v>
      </c>
      <c r="F63" s="118" t="s">
        <v>62</v>
      </c>
      <c r="G63" s="118"/>
      <c r="H63" s="118"/>
    </row>
    <row r="64" spans="1:10" s="1" customFormat="1" ht="12.75" x14ac:dyDescent="0.2">
      <c r="A64" s="156">
        <v>1</v>
      </c>
      <c r="B64" s="156"/>
      <c r="C64" s="157">
        <f>G61+G53+F47+G43+G38+G30+E27+E23</f>
        <v>58463.094095238092</v>
      </c>
      <c r="D64" s="157"/>
      <c r="E64" s="82">
        <v>0.2</v>
      </c>
      <c r="F64" s="138">
        <f>C64*E64</f>
        <v>11692.618819047619</v>
      </c>
      <c r="G64" s="138"/>
      <c r="H64" s="138"/>
      <c r="J64" s="83"/>
    </row>
    <row r="65" spans="1:11" s="1" customFormat="1" ht="12.75" x14ac:dyDescent="0.2">
      <c r="A65" s="158" t="s">
        <v>63</v>
      </c>
      <c r="B65" s="158"/>
      <c r="C65" s="158"/>
      <c r="D65" s="158"/>
      <c r="E65" s="158"/>
      <c r="F65" s="158"/>
      <c r="G65" s="158"/>
      <c r="H65" s="158"/>
    </row>
    <row r="66" spans="1:11" s="1" customFormat="1" ht="12.75" x14ac:dyDescent="0.2">
      <c r="A66" s="91" t="s">
        <v>87</v>
      </c>
      <c r="B66" s="92"/>
      <c r="C66" s="92"/>
      <c r="D66" s="92"/>
      <c r="E66" s="92"/>
      <c r="F66" s="92"/>
      <c r="G66" s="92"/>
      <c r="H66" s="94">
        <v>2022</v>
      </c>
    </row>
    <row r="67" spans="1:11" s="1" customFormat="1" ht="12.75" x14ac:dyDescent="0.2">
      <c r="A67" s="2" t="str">
        <f>A3</f>
        <v>ITINERÁRIO:   B  - C. do Eldir, C. Arroio Jaguarão, C. Pigato, Sede Madrugada, Assent. P. Livre, Esc. 20 Agosto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6" t="s">
        <v>90</v>
      </c>
      <c r="B68" s="96"/>
      <c r="C68" s="96"/>
      <c r="D68" s="96"/>
      <c r="E68" s="96"/>
      <c r="F68" s="96"/>
      <c r="G68" s="96"/>
      <c r="H68" s="96"/>
    </row>
    <row r="69" spans="1:11" s="1" customFormat="1" ht="12.75" x14ac:dyDescent="0.2">
      <c r="A69" s="106"/>
      <c r="B69" s="106"/>
      <c r="C69" s="106"/>
      <c r="D69" s="106"/>
      <c r="E69" s="106"/>
      <c r="F69" s="106"/>
      <c r="G69" s="106"/>
      <c r="H69" s="106"/>
    </row>
    <row r="70" spans="1:11" s="1" customFormat="1" ht="12.75" x14ac:dyDescent="0.2">
      <c r="A70" s="97" t="s">
        <v>0</v>
      </c>
      <c r="B70" s="97"/>
      <c r="C70" s="97"/>
      <c r="D70" s="97"/>
      <c r="E70" s="97"/>
      <c r="F70" s="97"/>
      <c r="G70" s="97"/>
      <c r="H70" s="97"/>
    </row>
    <row r="71" spans="1:11" s="1" customFormat="1" ht="12.75" x14ac:dyDescent="0.2">
      <c r="A71" s="106"/>
      <c r="B71" s="106"/>
      <c r="C71" s="106"/>
      <c r="D71" s="106"/>
      <c r="E71" s="106"/>
      <c r="F71" s="106"/>
      <c r="G71" s="106"/>
      <c r="H71" s="106"/>
    </row>
    <row r="72" spans="1:11" s="1" customFormat="1" ht="12.75" x14ac:dyDescent="0.2">
      <c r="A72" s="122" t="s">
        <v>64</v>
      </c>
      <c r="B72" s="122"/>
      <c r="C72" s="122"/>
      <c r="D72" s="84">
        <f>D7</f>
        <v>200</v>
      </c>
      <c r="E72" s="159" t="s">
        <v>2</v>
      </c>
      <c r="F72" s="159"/>
      <c r="G72" s="160">
        <f>E87</f>
        <v>74645.425689142852</v>
      </c>
      <c r="H72" s="160"/>
    </row>
    <row r="73" spans="1:11" s="1" customFormat="1" ht="12.75" x14ac:dyDescent="0.2">
      <c r="A73" s="99" t="s">
        <v>3</v>
      </c>
      <c r="B73" s="99"/>
      <c r="C73" s="99"/>
      <c r="D73" s="5">
        <f>D8</f>
        <v>10</v>
      </c>
      <c r="E73" s="161" t="s">
        <v>4</v>
      </c>
      <c r="F73" s="161"/>
      <c r="G73" s="162">
        <f>E87/10</f>
        <v>7464.5425689142849</v>
      </c>
      <c r="H73" s="162"/>
      <c r="K73" s="85"/>
    </row>
    <row r="74" spans="1:11" x14ac:dyDescent="0.25">
      <c r="A74" s="99" t="s">
        <v>5</v>
      </c>
      <c r="B74" s="99"/>
      <c r="C74" s="99"/>
      <c r="D74" s="5">
        <f>D9</f>
        <v>20</v>
      </c>
      <c r="E74" s="161" t="s">
        <v>6</v>
      </c>
      <c r="F74" s="161"/>
      <c r="G74" s="162">
        <f>G73/20</f>
        <v>373.22712844571424</v>
      </c>
      <c r="H74" s="162"/>
      <c r="K74" s="85"/>
    </row>
    <row r="75" spans="1:11" x14ac:dyDescent="0.25">
      <c r="A75" s="104" t="s">
        <v>7</v>
      </c>
      <c r="B75" s="104"/>
      <c r="C75" s="104"/>
      <c r="D75" s="8">
        <f>D10</f>
        <v>106</v>
      </c>
      <c r="E75" s="105" t="s">
        <v>8</v>
      </c>
      <c r="F75" s="105"/>
      <c r="G75" s="163">
        <f>G74/D75</f>
        <v>3.5210106457142851</v>
      </c>
      <c r="H75" s="163"/>
      <c r="K75" s="85"/>
    </row>
    <row r="76" spans="1:11" x14ac:dyDescent="0.25">
      <c r="A76" s="164" t="s">
        <v>65</v>
      </c>
      <c r="B76" s="164"/>
      <c r="C76" s="164"/>
      <c r="D76" s="164"/>
      <c r="E76" s="165" t="s">
        <v>66</v>
      </c>
      <c r="F76" s="165"/>
      <c r="G76" s="107" t="s">
        <v>67</v>
      </c>
      <c r="H76" s="107"/>
    </row>
    <row r="77" spans="1:11" x14ac:dyDescent="0.25">
      <c r="A77" s="166" t="s">
        <v>68</v>
      </c>
      <c r="B77" s="166"/>
      <c r="C77" s="166"/>
      <c r="D77" s="166"/>
      <c r="E77" s="167">
        <f>E23</f>
        <v>0</v>
      </c>
      <c r="F77" s="167"/>
      <c r="G77" s="168">
        <f>E77/E87</f>
        <v>0</v>
      </c>
      <c r="H77" s="168"/>
    </row>
    <row r="78" spans="1:11" x14ac:dyDescent="0.25">
      <c r="A78" s="166" t="s">
        <v>69</v>
      </c>
      <c r="B78" s="166"/>
      <c r="C78" s="166"/>
      <c r="D78" s="166"/>
      <c r="E78" s="167">
        <f>E27</f>
        <v>94</v>
      </c>
      <c r="F78" s="167"/>
      <c r="G78" s="168">
        <f>E78/E87</f>
        <v>1.2592868100378756E-3</v>
      </c>
      <c r="H78" s="168"/>
    </row>
    <row r="79" spans="1:11" x14ac:dyDescent="0.25">
      <c r="A79" s="166" t="s">
        <v>70</v>
      </c>
      <c r="B79" s="166"/>
      <c r="C79" s="166"/>
      <c r="D79" s="166"/>
      <c r="E79" s="167">
        <f>G32</f>
        <v>914.5</v>
      </c>
      <c r="F79" s="167"/>
      <c r="G79" s="168">
        <f>E79/E87</f>
        <v>1.2251253061485503E-2</v>
      </c>
      <c r="H79" s="168"/>
    </row>
    <row r="80" spans="1:11" x14ac:dyDescent="0.25">
      <c r="A80" s="166" t="s">
        <v>71</v>
      </c>
      <c r="B80" s="166"/>
      <c r="C80" s="166"/>
      <c r="D80" s="166"/>
      <c r="E80" s="167">
        <f>G38</f>
        <v>21048.571428571428</v>
      </c>
      <c r="F80" s="167"/>
      <c r="G80" s="168">
        <f>E80/E87</f>
        <v>0.28198072734191582</v>
      </c>
      <c r="H80" s="168"/>
    </row>
    <row r="81" spans="1:8" x14ac:dyDescent="0.25">
      <c r="A81" s="166" t="s">
        <v>72</v>
      </c>
      <c r="B81" s="166"/>
      <c r="C81" s="166"/>
      <c r="D81" s="166"/>
      <c r="E81" s="167">
        <f>B43</f>
        <v>14733.999999999998</v>
      </c>
      <c r="F81" s="167"/>
      <c r="G81" s="168">
        <f>E81/E87</f>
        <v>0.19738650913934105</v>
      </c>
      <c r="H81" s="168"/>
    </row>
    <row r="82" spans="1:8" x14ac:dyDescent="0.25">
      <c r="A82" s="166" t="s">
        <v>73</v>
      </c>
      <c r="B82" s="166"/>
      <c r="C82" s="166"/>
      <c r="D82" s="166"/>
      <c r="E82" s="167">
        <f>F47</f>
        <v>1150</v>
      </c>
      <c r="F82" s="167"/>
      <c r="G82" s="168">
        <f>E82/E87</f>
        <v>1.5406168420676139E-2</v>
      </c>
      <c r="H82" s="168"/>
    </row>
    <row r="83" spans="1:8" x14ac:dyDescent="0.25">
      <c r="A83" s="166" t="s">
        <v>74</v>
      </c>
      <c r="B83" s="166"/>
      <c r="C83" s="166"/>
      <c r="D83" s="166"/>
      <c r="E83" s="167">
        <f>G53</f>
        <v>14686.522666666664</v>
      </c>
      <c r="F83" s="167"/>
      <c r="G83" s="168">
        <f>E83/E87</f>
        <v>0.1967504710580385</v>
      </c>
      <c r="H83" s="168"/>
    </row>
    <row r="84" spans="1:8" x14ac:dyDescent="0.25">
      <c r="A84" s="166" t="s">
        <v>75</v>
      </c>
      <c r="B84" s="166"/>
      <c r="C84" s="166"/>
      <c r="D84" s="166"/>
      <c r="E84" s="167">
        <f>G61</f>
        <v>6100</v>
      </c>
      <c r="F84" s="167"/>
      <c r="G84" s="168">
        <f>E84/E87</f>
        <v>8.1719675970542999E-2</v>
      </c>
      <c r="H84" s="168"/>
    </row>
    <row r="85" spans="1:8" x14ac:dyDescent="0.25">
      <c r="A85" s="166" t="s">
        <v>76</v>
      </c>
      <c r="B85" s="166"/>
      <c r="C85" s="166"/>
      <c r="D85" s="166"/>
      <c r="E85" s="167">
        <f>F64</f>
        <v>11692.618819047619</v>
      </c>
      <c r="F85" s="167"/>
      <c r="G85" s="168">
        <f>E85/E87</f>
        <v>0.15664213461305648</v>
      </c>
      <c r="H85" s="168"/>
    </row>
    <row r="86" spans="1:8" x14ac:dyDescent="0.25">
      <c r="A86" s="166" t="s">
        <v>77</v>
      </c>
      <c r="B86" s="166"/>
      <c r="C86" s="166"/>
      <c r="D86" s="166"/>
      <c r="E86" s="169">
        <f>SUM(E77:E85)*6%</f>
        <v>4225.2127748571429</v>
      </c>
      <c r="F86" s="169"/>
      <c r="G86" s="170">
        <f>E86/E87</f>
        <v>5.6603773584905662E-2</v>
      </c>
      <c r="H86" s="170"/>
    </row>
    <row r="87" spans="1:8" x14ac:dyDescent="0.25">
      <c r="A87" s="171" t="s">
        <v>78</v>
      </c>
      <c r="B87" s="171"/>
      <c r="C87" s="171"/>
      <c r="D87" s="171"/>
      <c r="E87" s="172">
        <f>SUM(E77:E86)</f>
        <v>74645.425689142852</v>
      </c>
      <c r="F87" s="172"/>
      <c r="G87" s="173">
        <f>SUM(G77:G86)</f>
        <v>1</v>
      </c>
      <c r="H87" s="173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2022-02-07T17:50:57Z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