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commentsmeta2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Coleta Domiciliar" sheetId="1" r:id="rId4"/>
    <sheet state="visible" name="2.Encargos Sociais" sheetId="2" r:id="rId5"/>
    <sheet state="visible" name="3.CAGED" sheetId="3" r:id="rId6"/>
    <sheet state="visible" name="4.BDI" sheetId="4" r:id="rId7"/>
    <sheet state="visible" name="5. Depreciação" sheetId="5" r:id="rId8"/>
    <sheet state="visible" name="6.Remuneração de capital" sheetId="6" r:id="rId9"/>
    <sheet state="visible" name="7. Dimensionamento" sheetId="7" r:id="rId10"/>
  </sheets>
  <definedNames>
    <definedName name="AbaDeprec">'5. Depreciação'!$A$1</definedName>
    <definedName name="AbaRemun">'6.Remuneração de capital'!$A$1</definedName>
    <definedName hidden="1" name="Google_Sheet_Link_1121593351">AbaDeprec</definedName>
    <definedName hidden="1" name="Google_Sheet_Link_2070379272">AbaRemun</definedName>
  </definedNames>
  <calcPr/>
  <extLst>
    <ext uri="GoogleSheetsCustomDataVersion2">
      <go:sheetsCustomData xmlns:go="http://customooxmlschemas.google.com/" r:id="rId11" roundtripDataChecksum="OY8HuqA1JE2nEU85pg0IP3y7cheRg+QT2Ks+aB5XO4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06">
      <text>
        <t xml:space="preserve">======
ID#AAABAoTMr38
Clauber Bridi    (2023-11-14 21:07:25)
Informar 1 se a base de cálculo for o Salário Mínimo Nacional; Informar 2 se a base de cálculo for o Piso da Categoria;</t>
      </text>
    </comment>
    <comment authorId="0" ref="D125">
      <text>
        <t xml:space="preserve">======
ID#AAABAoTMr34
Clauber Bridi    (2023-11-14 21:07:25)
Informar o valor unitário diário do vale refeição, considerando o desconto aplicável ao funcionário, conforme Convenção Coletiva da categoria.</t>
      </text>
    </comment>
    <comment authorId="0" ref="C149">
      <text>
        <t xml:space="preserve">======
ID#AAABAoTMr30
Clauber Bridi    (2023-11-14 21:07:25)
Informar a durabilidade estimada em meses, para cada EPI</t>
      </text>
    </comment>
    <comment authorId="0" ref="D264">
      <text>
        <t xml:space="preserve">======
ID#AAABAoTMr3w
Clauber Bridi    (2023-11-14 21:07:25)
Informar o valor total para instalação do equipamento de monitoramento da frota, se houver previsão no Projeto Básico</t>
      </text>
    </comment>
    <comment authorId="0" ref="C159">
      <text>
        <t xml:space="preserve">======
ID#AAABAoTMr3s
Clauber Bridi    (2023-11-14 21:07:25)
Informar a durabilidade estimada em meses, para cada EPI</t>
      </text>
    </comment>
    <comment authorId="0" ref="D148">
      <text>
        <t xml:space="preserve">======
ID#AAABAoTMr3k
Clauber Bridi    (2023-11-14 21:07:25)
Informar o valor unitário estimado para aquisição de cada EPI</t>
      </text>
    </comment>
    <comment authorId="0" ref="D145">
      <text>
        <t xml:space="preserve">======
ID#AAABAoTMr3c
Clauber Bridi    (2023-11-14 21:07:25)
Informar o valor unitário estimado para aquisição de cada EPI</t>
      </text>
    </comment>
    <comment authorId="0" ref="A51">
      <text>
        <t xml:space="preserve">======
ID#AAABAoTMr3Y
Clauber Bridi    (2023-11-14 21:07:25)
Cálculo do descanso semanal remunerado incidente sobre as horas extras habitualmente prestadas. Considerada a média de 63 feriados + domingos e 302 dias trabalhados por ano</t>
      </text>
    </comment>
    <comment authorId="0" ref="C158">
      <text>
        <t xml:space="preserve">======
ID#AAABAoTMr3U
Clauber Bridi    (2023-11-14 21:07:25)
Informar a durabilidade estimada em meses, para cada EPI</t>
      </text>
    </comment>
    <comment authorId="0" ref="D48">
      <text>
        <t xml:space="preserve">======
ID#AAABAoTMr3Q
Clauber Bridi    (2023-11-14 21:07:25)
Informar o Piso da categoria fixado na Convenção Coletiva</t>
      </text>
    </comment>
    <comment authorId="0" ref="D221">
      <text>
        <t xml:space="preserve">======
ID#AAABAoTMr3M
Clauber Bridi    (2023-11-14 21:07:25)
Informar o preço unitário do litro do óleo do motor</t>
      </text>
    </comment>
    <comment authorId="0" ref="C143">
      <text>
        <t xml:space="preserve">======
ID#AAABAoTMr3E
Clauber Bridi    (2023-11-14 21:07:25)
Informar a durabilidade estimada em meses, para cada EPI</t>
      </text>
    </comment>
    <comment authorId="0" ref="C68">
      <text>
        <t xml:space="preserve">======
ID#AAABAoTMr3I
Clauber Bridi    (2023-11-14 21:07:25)
Informar o número de horas extras trabalhadas em horário noturno (das 22:00h as 5h) de segunda a sábado</t>
      </text>
    </comment>
    <comment authorId="0" ref="C65">
      <text>
        <t xml:space="preserve">======
ID#AAABAoTMr3A
Clauber Bridi    (2023-11-14 21:07:25)
Informar o número de horas extras trabalhadas em horário noturno (das 22:00h as 5h) nos domingos e feriados</t>
      </text>
    </comment>
    <comment authorId="0" ref="C184">
      <text>
        <t xml:space="preserve">======
ID#AAABAoTMr28
Clauber Bridi    (2023-11-14 21:07:25)
Informar o valor da depreciação do compactador, adotando o valor sugerido pelo TCE ou outro valor estimado</t>
      </text>
    </comment>
    <comment authorId="0" ref="D239">
      <text>
        <t xml:space="preserve">======
ID#AAABAoTMr24
Clauber Bridi    (2023-11-14 21:07:25)
Informar o preço unitário de cada pneu</t>
      </text>
    </comment>
    <comment authorId="0" ref="D143">
      <text>
        <t xml:space="preserve">======
ID#AAABAoTMr2w
Clauber Bridi    (2023-11-14 21:07:25)
Informar o valor unitário estimado para aquisição de cada EPI</t>
      </text>
    </comment>
    <comment authorId="0" ref="D142">
      <text>
        <t xml:space="preserve">======
ID#AAABAoTMr20
Clauber Bridi    (2023-11-14 21:07:25)
Informar o valor unitário estimado para aquisição de cada EPI</t>
      </text>
    </comment>
    <comment authorId="0" ref="D118">
      <text>
        <t xml:space="preserve">======
ID#AAABAoTMr2o
Clauber Bridi    (2023-11-14 21:07:25)
Valor Unitário considerando o desconto legal de até 6% do salário</t>
      </text>
    </comment>
    <comment authorId="0" ref="C50">
      <text>
        <t xml:space="preserve">======
ID#AAABAoTMr2k
Clauber Bridi    (2023-11-14 21:07:25)
Informar o número de horas extras trabalhadas em horário diurno de segunda a sábado</t>
      </text>
    </comment>
    <comment authorId="0" ref="D150">
      <text>
        <t xml:space="preserve">======
ID#AAABAoTMr2g
Clauber Bridi    (2023-11-14 21:07:25)
Informar o valor unitário estimado para aquisição de cada EPI</t>
      </text>
    </comment>
    <comment authorId="0" ref="C117">
      <text>
        <t xml:space="preserve">======
ID#AAABAoTMr2c
Clauber Bridi    (2023-11-14 21:07:25)
Informar o número médio de dias trabalhados por mês</t>
      </text>
    </comment>
    <comment authorId="0" ref="D130">
      <text>
        <t xml:space="preserve">======
ID#AAABAoTMr2Y
Clauber Bridi    (2023-11-14 21:07:25)
Informar o valor mensal do auxilio alimentação, considerando o desconto aplicável ao funcionário, conforme Convenção Coletiva da categoria</t>
      </text>
    </comment>
    <comment authorId="0" ref="D119">
      <text>
        <t xml:space="preserve">======
ID#AAABAoTMr2U
Clauber Bridi    (2023-11-14 21:07:25)
Valor Unitário considerando o desconto legal de até 6% do salário</t>
      </text>
    </comment>
    <comment authorId="0" ref="C187">
      <text>
        <t xml:space="preserve">======
ID#AAABAoTMr2Q
Clauber Bridi    (2023-11-14 21:07:25)
Informar a quantidade de caminhões compactadores do respectivo modelo</t>
      </text>
    </comment>
    <comment authorId="0" ref="C102">
      <text>
        <t xml:space="preserve">======
ID#AAABAoTMr2I
Clauber Bridi    (2023-11-14 21:07:25)
Informar o número de horas extras trabalhadas em horário noturno de segunda à sábado</t>
      </text>
    </comment>
    <comment authorId="0" ref="D241">
      <text>
        <t xml:space="preserve">======
ID#AAABAoTMr2M
Clauber Bridi    (2023-11-14 21:07:25)
Informar o preço unitário de cada recapagem</t>
      </text>
    </comment>
    <comment authorId="0" ref="D266">
      <text>
        <t xml:space="preserve">======
ID#AAABAoTMr2E
Clauber Bridi    (2023-11-14 21:07:25)
Informar o valor unitário mensal para manutenção dos equipamentos de monitoramento</t>
      </text>
    </comment>
    <comment authorId="0" ref="D256">
      <text>
        <t xml:space="preserve">======
ID#AAABAoTMr2A
Clauber Bridi    (2023-11-14 21:07:25)
Informar o valor unitário estimado para aquisição de cada material</t>
      </text>
    </comment>
    <comment authorId="0" ref="C221">
      <text>
        <t xml:space="preserve">======
ID#AAABAoTMr18
Clauber Bridi    (2023-11-14 21:07:25)
Informar o consumo de óleo do motor a cada 1000km</t>
      </text>
    </comment>
    <comment authorId="0" ref="C162">
      <text>
        <t xml:space="preserve">======
ID#AAABAoTMr14
Clauber Bridi    (2023-11-14 21:07:25)
Informar a durabilidade estimada em meses, para cada EPI</t>
      </text>
    </comment>
    <comment authorId="0" ref="C86">
      <text>
        <t xml:space="preserve">======
ID#AAABAoTMr10
Clauber Bridi    (2023-11-14 21:07:25)
Percentual estabelecido nas Normas de Segurança de Trabalho ou pelo laudo de responsável técnico devidamente habilitado</t>
      </text>
    </comment>
    <comment authorId="0" ref="D141">
      <text>
        <t xml:space="preserve">======
ID#AAABAoTMr1w
Clauber Bridi    (2023-11-14 21:07:25)
Informar o valor unitário estimado para aquisição de cada EPI</t>
      </text>
    </comment>
    <comment authorId="0" ref="D209">
      <text>
        <t xml:space="preserve">======
ID#AAABAoTMr1s
Clauber Bridi    (2023-11-14 21:07:25)
Informar o valor do seguro obrigatório e licenciamento anual de um caminhão</t>
      </text>
    </comment>
    <comment authorId="0" ref="D147">
      <text>
        <t xml:space="preserve">======
ID#AAABAoTMr1o
Clauber Bridi    (2023-11-14 21:07:25)
Informar o valor unitário estimado para aquisição de cada EPI</t>
      </text>
    </comment>
    <comment authorId="0" ref="B42">
      <text>
        <t xml:space="preserve">======
ID#AAABAoTMr1k
Clauber Bridi    (2023-11-14 21:07:25)
Informar o fator de utilização das equipes de coleta. 
Por exemplo:
Equipes com utilização integral = 100%
Equipes com utilização parcial = n° horas trabalhadas por semana /44 horas</t>
      </text>
    </comment>
    <comment authorId="0" ref="C85">
      <text>
        <t xml:space="preserve">======
ID#AAABAoTMr1g
Clauber Bridi    (2023-11-14 21:07:25)
Informar 1 se a base de cálculo for o Salário Mínimo Nacional; Informar 2 se a base de cálculo for o Piso da Categoria;</t>
      </text>
    </comment>
    <comment authorId="0" ref="C161">
      <text>
        <t xml:space="preserve">======
ID#AAABAoTMr1c
Clauber Bridi    (2023-11-14 21:07:25)
Informar a durabilidade estimada em meses, para cada EPI</t>
      </text>
    </comment>
    <comment authorId="0" ref="C103">
      <text>
        <t xml:space="preserve">======
ID#AAABAoTMr1Y
Clauber Bridi    (2023-11-14 21:07:25)
Informar o número de horas extras trabalhadas em horário noturno (das 22:00h as 5h) de segunda a sábado</t>
      </text>
    </comment>
    <comment authorId="0" ref="C182">
      <text>
        <t xml:space="preserve">======
ID#AAABAoTMr1U
Clauber Bridi    (2023-11-14 21:07:25)
Informar a vida útil estimada para o compactador, em anos</t>
      </text>
    </comment>
    <comment authorId="0" ref="D144">
      <text>
        <t xml:space="preserve">======
ID#AAABAoTMr1Q
Clauber Bridi    (2023-11-14 21:07:25)
Informar o valor unitário estimado para aquisição de cada EPI</t>
      </text>
    </comment>
    <comment authorId="0" ref="C225">
      <text>
        <t xml:space="preserve">======
ID#AAABAoTMr1M
Clauber Bridi    (2023-11-14 21:07:25)
Informar o consumo de óleo hidráulico a cada 1000km</t>
      </text>
    </comment>
    <comment authorId="0" ref="C177">
      <text>
        <t xml:space="preserve">======
ID#AAABAoTMr1E
Clauber Bridi    (2023-11-14 21:07:25)
Informar a vida útil estimada para o caminhão, em anos</t>
      </text>
    </comment>
    <comment authorId="0" ref="A70">
      <text>
        <t xml:space="preserve">======
ID#AAABAoTMr1A
Clauber Bridi    (2023-11-14 21:07:25)
Cálculo do descanso semanal remunerado incidente sobre as horas extras habitualmente prestadas. Considerados 63 feriados + domingos e 302 dias trabalhados por ano</t>
      </text>
    </comment>
    <comment authorId="0" ref="C90">
      <text>
        <t xml:space="preserve">======
ID#AAABAoTMr00
Clauber Bridi    (2023-11-14 21:07:25)
Informar a quantidade de trabalhadores na função</t>
      </text>
    </comment>
    <comment authorId="0" ref="D124">
      <text>
        <t xml:space="preserve">======
ID#AAABAoTMr0w
Clauber Bridi    (2023-11-14 21:07:25)
Informar o valor unitário diário do vale refeição, considerando o desconto aplicável ao funcionário, conforme Convenção Coletiva da categoria.</t>
      </text>
    </comment>
    <comment authorId="0" ref="D81">
      <text>
        <t xml:space="preserve">======
ID#AAABAoTMr0s
Clauber Bridi    (2023-11-14 21:07:25)
Informar o valor do salário Mínimo Nacional</t>
      </text>
    </comment>
    <comment authorId="0" ref="D225">
      <text>
        <t xml:space="preserve">======
ID#AAABAoTMr0g
Clauber Bridi    (2023-11-14 21:07:25)
Informar o preço unitário do litro do óleo hidráulico</t>
      </text>
    </comment>
    <comment authorId="0" ref="C163">
      <text>
        <t xml:space="preserve">======
ID#AAABAoTMr0k
Clauber Bridi    (2023-11-14 21:07:25)
Informar a durabilidade estimada em meses, para cada EPI</t>
      </text>
    </comment>
    <comment authorId="0" ref="C54">
      <text>
        <t xml:space="preserve">======
ID#AAABAoTMr0c
Clauber Bridi    (2023-11-14 21:07:25)
Preencher a planilha Encargos Sociais e CAGED</t>
      </text>
    </comment>
    <comment authorId="0" ref="C178">
      <text>
        <t xml:space="preserve">======
ID#AAABAoTMr0Y
Clauber Bridi    (2023-11-14 21:07:25)
Na elaboração do orçamento-base da licitação, informar 0 (zero). Na proposta da licitante, informar a idade do veículo proposto.</t>
      </text>
    </comment>
    <comment authorId="0" ref="C97">
      <text>
        <t xml:space="preserve">======
ID#AAABAoTMr0Q
Clauber Bridi    (2023-11-14 21:07:25)
Informar o número de horas noturnas trabalhadas no intervalo das 22:00h as 5:00h</t>
      </text>
    </comment>
    <comment authorId="0" ref="D219">
      <text>
        <t xml:space="preserve">======
ID#AAABAoTMr0M
Clauber Bridi    (2023-11-14 21:07:25)
Informar o preço unitário do combustivel</t>
      </text>
    </comment>
    <comment authorId="0" ref="C75">
      <text>
        <t xml:space="preserve">======
ID#AAABAoTMr0I
Clauber Bridi    (2023-11-14 21:07:25)
Informar a quantidade de trabalhadores na função</t>
      </text>
    </comment>
    <comment authorId="0" ref="A261">
      <text>
        <t xml:space="preserve">======
ID#AAABAoTMr0E
Clauber Bridi    (2023-11-14 21:07:25)
Especificar somente quando for exigido no Projeto Básico</t>
      </text>
    </comment>
    <comment authorId="0" ref="C142">
      <text>
        <t xml:space="preserve">======
ID#AAABAoTMr0A
Clauber Bridi    (2023-11-14 21:07:25)
Informar a durabilidade estimada em meses, para cada EPI</t>
      </text>
    </comment>
    <comment authorId="0" ref="C82">
      <text>
        <t xml:space="preserve">======
ID#AAABAoTMrz8
Clauber Bridi    (2023-11-14 21:07:25)
Informar o número de horas extras trabalhadas em horário diurno nos domingos e feriados</t>
      </text>
    </comment>
    <comment authorId="0" ref="C148">
      <text>
        <t xml:space="preserve">======
ID#AAABAoTMrz4
Clauber Bridi    (2023-11-14 21:07:25)
Informar a durabilidade estimada em meses, para cada EPI</t>
      </text>
    </comment>
    <comment authorId="0" ref="C227">
      <text>
        <t xml:space="preserve">======
ID#AAABAoTMrz0
Clauber Bridi    (2023-11-14 21:07:25)
Informar o consumo de graxa a cada 1000km</t>
      </text>
    </comment>
    <comment authorId="0" ref="D210">
      <text>
        <t xml:space="preserve">======
ID#AAABAoTMrzw
Clauber Bridi    (2023-11-14 21:07:25)
Informar o valor do seguro contra terceiros de um caminhão, se houver previsão no Projeto Básico</t>
      </text>
    </comment>
    <comment authorId="0" ref="D80">
      <text>
        <t xml:space="preserve">======
ID#AAABAoTMrzs
Clauber Bridi    (2023-11-14 21:07:25)
Informar o Piso da categoria fixado na Convenção Coletiva</t>
      </text>
    </comment>
    <comment authorId="0" ref="D223">
      <text>
        <t xml:space="preserve">======
ID#AAABAoTMrzk
Clauber Bridi    (2023-11-14 21:07:25)
Informar o preço unitário do litro do óleo da transmissão</t>
      </text>
    </comment>
    <comment authorId="0" ref="D255">
      <text>
        <t xml:space="preserve">======
ID#AAABAoTMrzo
Clauber Bridi    (2023-11-14 21:07:25)
Informar o valor unitário estimado para aquisição de cada material</t>
      </text>
    </comment>
    <comment authorId="0" ref="D149">
      <text>
        <t xml:space="preserve">======
ID#AAABAoTMrzc
Clauber Bridi    (2023-11-14 21:07:25)
Informar o valor unitário estimado para aquisição de cada EPI</t>
      </text>
    </comment>
    <comment authorId="0" ref="C277">
      <text>
        <t xml:space="preserve">======
ID#AAABAoTMrzg
Clauber Bridi    (2023-11-14 21:07:25)
Preencher a aba 4.BDI</t>
      </text>
    </comment>
    <comment authorId="0" ref="C88">
      <text>
        <t xml:space="preserve">======
ID#AAABAoTMrzY
Clauber Bridi    (2023-11-14 21:07:25)
Preencher a planilha Encargos Sociais e CAGED</t>
      </text>
    </comment>
    <comment authorId="0" ref="D181">
      <text>
        <t xml:space="preserve">======
ID#AAABAoTMrzU
Clauber Bridi    (2023-11-14 21:07:25)
Informar o preço unitário do equipamento compactador</t>
      </text>
    </comment>
    <comment authorId="0" ref="D252">
      <text>
        <t xml:space="preserve">======
ID#AAABAoTMrzM
Clauber Bridi    (2023-11-14 21:07:25)
Informar o valor unitário estimado para aquisição de cada material</t>
      </text>
    </comment>
    <comment authorId="0" ref="C111">
      <text>
        <t xml:space="preserve">======
ID#AAABAoTMrzQ
Clauber Bridi    (2023-11-14 21:07:25)
Informar a quantidade de trabalhadores na função</t>
      </text>
    </comment>
    <comment authorId="0" ref="C67">
      <text>
        <t xml:space="preserve">======
ID#AAABAoTMrzI
Clauber Bridi    (2023-11-14 21:07:25)
Informar o número de horas extras trabalhadas em horário noturno de segunda à sábado</t>
      </text>
    </comment>
    <comment authorId="0" ref="C256">
      <text>
        <t xml:space="preserve">======
ID#AAABAoTMrzA
Clauber Bridi    (2023-11-14 21:07:25)
Informar a quantidade estimada por mês. Por exemplo, se a durabilidade estimada é de 6 meses, informar 1/6; se a durabilidade estimada é de 3 meses informar 1/3, etc..</t>
      </text>
    </comment>
    <comment authorId="0" ref="D227">
      <text>
        <t xml:space="preserve">======
ID#AAABAoTMrzE
Clauber Bridi    (2023-11-14 21:07:25)
Informar o preço unitário do litro da graxa</t>
      </text>
    </comment>
    <comment authorId="0" ref="C73">
      <text>
        <t xml:space="preserve">======
ID#AAABAoTMry4
Clauber Bridi    (2023-11-14 21:07:25)
Preencher a planilha Encargos Sociais e CAGED</t>
      </text>
    </comment>
    <comment authorId="0" ref="A105">
      <text>
        <t xml:space="preserve">======
ID#AAABAoTMry0
Clauber Bridi    (2023-11-14 21:07:25)
Cálculo do descanso semanal remunerado incidente sobre as horas extras habitualmente prestadas. Considerados 63 feriados + domingos e 302 dias trabalhados por ano</t>
      </text>
    </comment>
    <comment authorId="0" ref="C49">
      <text>
        <t xml:space="preserve">======
ID#AAABAoTMryw
Clauber Bridi    (2023-11-14 21:07:25)
Informar o número de horas extras trabalhadas nos domingos e feriados em horário diurno</t>
      </text>
    </comment>
    <comment authorId="0" ref="D176">
      <text>
        <t xml:space="preserve">======
ID#AAABAoTMrys
Clauber Bridi    (2023-11-14 21:07:25)
Informar o preço unitário do chassis do caminhão de coleta</t>
      </text>
    </comment>
    <comment authorId="0" ref="C150">
      <text>
        <t xml:space="preserve">======
ID#AAABAoOwN3w
Clauber Bridi    (2023-11-14 21:07:25)
Informar a durabilidade estimada em meses, para cada EPI</t>
      </text>
    </comment>
    <comment authorId="0" ref="C179">
      <text>
        <t xml:space="preserve">======
ID#AAABAoOwN3o
Clauber Bridi    (2023-11-14 21:07:25)
Informar o valor da depreciação do caminhão, adotando o valor sugerido pelo TCE ou outro valor estimado</t>
      </text>
    </comment>
    <comment authorId="0" ref="C146">
      <text>
        <t xml:space="preserve">======
ID#AAABAoOwN3k
Clauber Bridi    (2023-11-14 21:07:25)
Informar a durabilidade estimada em meses, para cada EPI</t>
      </text>
    </comment>
    <comment authorId="0" ref="C64">
      <text>
        <t xml:space="preserve">======
ID#AAABAoOwN3g
Clauber Bridi    (2023-11-14 21:07:25)
Informar o número de horas extras trabalhadas em horário diurno nos domingos e feriados</t>
      </text>
    </comment>
    <comment authorId="0" ref="C144">
      <text>
        <t xml:space="preserve">======
ID#AAABAoOwN3c
Clauber Bridi    (2023-11-14 21:07:25)
Informar a durabilidade estimada em meses, para cada EPI</t>
      </text>
    </comment>
    <comment authorId="0" ref="C145">
      <text>
        <t xml:space="preserve">======
ID#AAABAoOwN3Y
Clauber Bridi    (2023-11-14 21:07:25)
Informar a durabilidade estimada em meses, para cada EPI</t>
      </text>
    </comment>
    <comment authorId="0" ref="C240">
      <text>
        <t xml:space="preserve">======
ID#AAABAoOwN3U
Clauber Bridi    (2023-11-14 21:07:25)
Informar o número de recapagens por pneu</t>
      </text>
    </comment>
    <comment authorId="0" ref="C242">
      <text>
        <t xml:space="preserve">======
ID#AAABAoOwN3Q
Clauber Bridi    (2023-11-14 21:07:25)
Informar a durabilidade média dos pneus considerando todas as recapagens, em km</t>
      </text>
    </comment>
    <comment authorId="0" ref="D151">
      <text>
        <t xml:space="preserve">======
ID#AAABAoOwN3M
Clauber Bridi    (2023-11-14 21:07:25)
Informar o valor mensal de higienização de uniforme para 1 funcionário</t>
      </text>
    </comment>
    <comment authorId="0" ref="C62">
      <text>
        <t xml:space="preserve">======
ID#AAABAoOwN3I
Clauber Bridi    (2023-11-14 21:07:25)
Informar o número de horas noturnas trabalhadas no intervalo das 22:00h as 5:00h</t>
      </text>
    </comment>
    <comment authorId="0" ref="A84">
      <text>
        <t xml:space="preserve">======
ID#AAABAoOwN3E
Clauber Bridi    (2023-11-14 21:07:25)
Cálculo do descanso semanal remunerado incidente sobre as horas extras habitualmente prestadas. Considerada a média de 63 feriados + domingos e 302 dias trabalhados por ano</t>
      </text>
    </comment>
    <comment authorId="0" ref="D254">
      <text>
        <t xml:space="preserve">======
ID#AAABAoOwN3A
Clauber Bridi    (2023-11-14 21:07:25)
Informar o valor unitário estimado para aquisição de cada material</t>
      </text>
    </comment>
    <comment authorId="0" ref="C100">
      <text>
        <t xml:space="preserve">======
ID#AAABAoOwN24
Clauber Bridi    (2023-11-14 21:07:25)
Informar o número de horas extras trabalhadas em horário noturno (das 22:00h as 5h) nos domingos e feriados</t>
      </text>
    </comment>
    <comment authorId="0" ref="C253">
      <text>
        <t xml:space="preserve">======
ID#AAABAoOqcQY
Clauber Bridi    (2023-11-14 21:07:25)
Informar a quantidade estimada por mês. Por exemplo, se a durabilidade estimada é de 6 meses, informar 1/6; se a durabilidade estimada é de 3 meses informar 1/3, etc..</t>
      </text>
    </comment>
    <comment authorId="0" ref="C160">
      <text>
        <t xml:space="preserve">======
ID#AAABAoOwN20
Clauber Bridi    (2023-11-14 21:07:25)
Informar a durabilidade estimada em meses, para cada EPI</t>
      </text>
    </comment>
    <comment authorId="0" ref="D164">
      <text>
        <t xml:space="preserve">======
ID#AAABAoOqcQU
Clauber Bridi    (2023-11-14 21:07:25)
Informar o valor mensal de higienização de uniforme para 1 funcionário</t>
      </text>
    </comment>
    <comment authorId="0" ref="B216">
      <text>
        <t xml:space="preserve">======
ID#AAABAoOqcQM
Clauber Bridi    (2023-11-14 21:07:25)
Informar a quilometragem mensal percorrida, de acordo com o projeto básico</t>
      </text>
    </comment>
    <comment authorId="0" ref="C252">
      <text>
        <t xml:space="preserve">======
ID#AAABAoOqcQI
Clauber Bridi    (2023-11-14 21:07:25)
Informar a quantidade estimada por mês. Por exemplo, se a durabilidade estimada é de 6 meses, informar 1/6; se a durabilidade estimada é de 3 meses informar 1/3, etc..</t>
      </text>
    </comment>
    <comment authorId="0" ref="C255">
      <text>
        <t xml:space="preserve">======
ID#AAABAoOqcQE
Clauber Bridi    (2023-11-14 21:07:25)
Informar a quantidade estimada por mês. Por exemplo, se a durabilidade estimada é de 6 meses, informar 1/6; se a durabilidade estimada é de 3 meses informar 1/3, etc..</t>
      </text>
    </comment>
    <comment authorId="0" ref="D253">
      <text>
        <t xml:space="preserve">======
ID#AAABAoOqcQA
Clauber Bridi    (2023-11-14 21:07:25)
Informar o valor unitário estimado para aquisição de cada material</t>
      </text>
    </comment>
    <comment authorId="0" ref="C239">
      <text>
        <t xml:space="preserve">======
ID#AAABAoOqcP8
Clauber Bridi    (2023-11-14 21:07:25)
Informar a quantidade de pneus novos de 1 caminhão</t>
      </text>
    </comment>
    <comment authorId="0" ref="C219">
      <text>
        <t xml:space="preserve">======
ID#AAABAoOqcP4
Clauber Bridi    (2023-11-14 21:07:25)
Informar o consumo estimado do veículo em km/l</t>
      </text>
    </comment>
    <comment authorId="0" ref="C83">
      <text>
        <t xml:space="preserve">======
ID#AAABAoOqcPw
Clauber Bridi    (2023-11-14 21:07:25)
Informar o número de horas extras trabalhadas em horário diurno de segunda a sábado</t>
      </text>
    </comment>
    <comment authorId="0" ref="C141">
      <text>
        <t xml:space="preserve">======
ID#AAABAoOqcP0
Clauber Bridi    (2023-11-14 21:07:25)
Informar a durabilidade estimada em meses, para cada EPI</t>
      </text>
    </comment>
    <comment authorId="0" ref="D146">
      <text>
        <t xml:space="preserve">======
ID#AAABAoOqcPs
Clauber Bridi    (2023-11-14 21:07:25)
Informar o valor unitário estimado para aquisição de cada EPI</t>
      </text>
    </comment>
    <comment authorId="0" ref="C183">
      <text>
        <t xml:space="preserve">======
ID#AAABAoOqcPo
Clauber Bridi    (2023-11-14 21:07:25)
Na elaboração do orçamento-base da licitação, informar 0 (zero). Na proposta da licitante, informar a idade do compactador proposto.</t>
      </text>
    </comment>
    <comment authorId="0" ref="C56">
      <text>
        <t xml:space="preserve">======
ID#AAABAoOqcPk
Clauber Bridi    (2023-11-14 21:07:25)
Informar a quantidade de trabalhadores na função</t>
      </text>
    </comment>
    <comment authorId="0" ref="D131">
      <text>
        <t xml:space="preserve">======
ID#AAABAoOqcPg
Clauber Bridi    (2023-11-14 21:07:25)
Informar o valor mensal do auxilio alimentação, considerando o desconto aplicável ao funcionário, conforme Convenção Coletiva da categoria</t>
      </text>
    </comment>
    <comment authorId="0" ref="C99">
      <text>
        <t xml:space="preserve">======
ID#AAABAoOqcPc
Clauber Bridi    (2023-11-14 21:07:25)
Informar o número de horas extras trabalhadas em horário noturno nos domingos e feriados</t>
      </text>
    </comment>
    <comment authorId="0" ref="C193">
      <text>
        <t xml:space="preserve">======
ID#AAABAoOqcPY
Clauber Bridi    (2023-11-14 21:07:25)
Informar a taxa de juros anual para remuneração do capital. Recomenda-se o uso da Taxa SELIC</t>
      </text>
    </comment>
    <comment authorId="0" ref="C147">
      <text>
        <t xml:space="preserve">======
ID#AAAA9n86_jk
Clauber Bridi    (2023-11-14 21:07:25)
Informar a durabilidade estimada em meses, para cada EPI</t>
      </text>
    </comment>
    <comment authorId="0" ref="D234">
      <text>
        <t xml:space="preserve">======
ID#AAAA9n86_jo
Clauber Bridi    (2023-11-14 21:07:25)
Informar o custo de manutenção em R$/km rodado</t>
      </text>
    </comment>
    <comment authorId="0" ref="C223">
      <text>
        <t xml:space="preserve">======
ID#AAAA9n86_jg
Clauber Bridi    (2023-11-14 21:07:25)
Informar o consumo de óleo da transmissão a cada 1000km</t>
      </text>
    </comment>
    <comment authorId="0" ref="A5">
      <text>
        <t xml:space="preserve">======
ID#AAAA9n86_jc
Clauber Bridi    (2023-11-14 21:07:25)
Qualquer custo previsto no edital e não contemplado nesta planilha modelo deverá ser devidamente incluído</t>
      </text>
    </comment>
    <comment authorId="0" ref="D116">
      <text>
        <t xml:space="preserve">======
ID#AAAA9n86_jY
Clauber Bridi    (2023-11-14 21:07:25)
Informar o valor unitário do VT no município</t>
      </text>
    </comment>
    <comment authorId="0" ref="C109">
      <text>
        <t xml:space="preserve">======
ID#AAAA9n86_jU
Clauber Bridi    (2023-11-14 21:07:25)
Preencher a planilha Encargos Sociais e CAGED</t>
      </text>
    </comment>
    <comment authorId="0" ref="C254">
      <text>
        <t xml:space="preserve">======
ID#AAAA9n86_jI
Clauber Bridi    (2023-11-14 21:07:25)
Informar a quantidade estimada por mês. Por exemplo, se a durabilidade estimada é de 6 meses, informar 1/6; se a durabilidade estimada é de 3 meses informar 1/3, etc..</t>
      </text>
    </comment>
  </commentList>
  <extLst>
    <ext uri="GoogleSheetsCustomDataVersion2">
      <go:sheetsCustomData xmlns:go="http://customooxmlschemas.google.com/" r:id="rId1" roundtripDataSignature="AMtx7mgV/lVnxp/ttQlceddpI4LXR+CpMg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1">
      <text>
        <t xml:space="preserve">======
ID#AAABAoTMr2s
Clauber Bridi    (2023-11-14 21:07:25)
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</text>
    </comment>
    <comment authorId="0" ref="C10">
      <text>
        <t xml:space="preserve">======
ID#AAABAoTMr04
Clauber Bridi    (2023-11-14 21:07:25)
Informar o percentual de ISS, de acordo com a legislação tributária do município onde serão prestados os serviços. De 2% até o limite de 5%.</t>
      </text>
    </comment>
    <comment authorId="0" ref="C6">
      <text>
        <t xml:space="preserve">======
ID#AAABAoTMry8
Clauber Bridi    (2023-11-14 21:07:25)
Informar o % de Administração Central estimado</t>
      </text>
    </comment>
    <comment authorId="0" ref="C8">
      <text>
        <t xml:space="preserve">======
ID#AAABAoOwN28
Clauber Bridi    (2023-11-14 21:07:25)
Informar o % de Lucro estimado</t>
      </text>
    </comment>
    <comment authorId="0" ref="E10">
      <text>
        <t xml:space="preserve">======
ID#AAABAoOqcQQ
Clauber Bridi    (2023-11-14 21:07:25)
Informar a média de dias úteis entre data de pagamento prevista no contrato e a data final do período de adimplemento da parcela</t>
      </text>
    </comment>
    <comment authorId="0" ref="C7">
      <text>
        <t xml:space="preserve">======
ID#AAAA9n86_jQ
Clauber Bridi    (2023-11-14 21:07:25)
Informar o % de Seguros, Riscos e Garantia estimado</t>
      </text>
    </comment>
    <comment authorId="0" ref="E9">
      <text>
        <t xml:space="preserve">======
ID#AAAA9n86_jM
Clauber Bridi    (2023-11-14 21:07:25)
Informar o valor anual da taxa financeira, em percentual. Admite-se utilizar a SELIC</t>
      </text>
    </comment>
  </commentList>
  <extLst>
    <ext uri="GoogleSheetsCustomDataVersion2">
      <go:sheetsCustomData xmlns:go="http://customooxmlschemas.google.com/" r:id="rId1" roundtripDataSignature="AMtx7mhlVFhb3Q3IU5dYO9PJOfYDGMuWyA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3">
      <text>
        <t xml:space="preserve">======
ID#AAABAoTMr3o
cbridi    (2023-11-14 21:07:25)
Informar a capacidade do compactador em m³</t>
      </text>
    </comment>
    <comment authorId="0" ref="C7">
      <text>
        <t xml:space="preserve">======
ID#AAABAoTMr1I
Omar    (2023-11-14 21:07:25)
retorna a geração diária a ser recolhida</t>
      </text>
    </comment>
    <comment authorId="0" ref="C12">
      <text>
        <t xml:space="preserve">======
ID#AAABAoTMr08
cbridi    (2023-11-14 21:07:25)
Informar 1 para caminhão toco; Informar 2 para caminhão truck</t>
      </text>
    </comment>
    <comment authorId="0" ref="C16">
      <text>
        <t xml:space="preserve">======
ID#AAABAoTMr0o
Clauber Bridi    (2023-11-14 21:07:25)
Informar o número de percursos de coleta (cargas) que cada caminhão realiza por dia, considerando todos os turnos de trabalho.</t>
      </text>
    </comment>
    <comment authorId="0" ref="C9">
      <text>
        <t xml:space="preserve">======
ID#AAABAoTMr0U
cbridi    (2023-11-14 21:07:25)
Informe o número de dias de coleta por semana</t>
      </text>
    </comment>
    <comment authorId="0" ref="C6">
      <text>
        <t xml:space="preserve">======
ID#AAABAoOwN3s
Clauber Bridi    (2023-11-14 21:07:25)
Caso o município possua informações de pesagem, ajustar com o valor da geração média per capita realizada nos últimos 12 meses</t>
      </text>
    </comment>
    <comment authorId="0" ref="C5">
      <text>
        <t xml:space="preserve">======
ID#AAABAoLyZcc
cbridi    (2023-11-14 21:07:25)
Informar a população do município a ser atendida</t>
      </text>
    </comment>
  </commentList>
  <extLst>
    <ext uri="GoogleSheetsCustomDataVersion2">
      <go:sheetsCustomData xmlns:go="http://customooxmlschemas.google.com/" r:id="rId1" roundtripDataSignature="AMtx7mjcgdLdIG+wrHqhAOGlnvT6+728pQ=="/>
    </ext>
  </extLst>
</comments>
</file>

<file path=xl/sharedStrings.xml><?xml version="1.0" encoding="utf-8"?>
<sst xmlns="http://schemas.openxmlformats.org/spreadsheetml/2006/main" count="558" uniqueCount="311">
  <si>
    <t xml:space="preserve">1. Coleta de Resíduos Sólidos </t>
  </si>
  <si>
    <t>Planilha de Composição de Custos</t>
  </si>
  <si>
    <t>Orçamento Sintético</t>
  </si>
  <si>
    <t>Descrição do Item</t>
  </si>
  <si>
    <t>Custo (R$/mês)</t>
  </si>
  <si>
    <t>%</t>
  </si>
  <si>
    <t>3.1.1. Depreciação</t>
  </si>
  <si>
    <t>3.1.2. Remuneração do Capital</t>
  </si>
  <si>
    <t>PREÇO TOTAL MENSAL COM A COLETA</t>
  </si>
  <si>
    <t>Quantitativos</t>
  </si>
  <si>
    <t>Mão-de-obra</t>
  </si>
  <si>
    <t>Quantidade</t>
  </si>
  <si>
    <t>Total de mão-de-obra (postos de trabalho)</t>
  </si>
  <si>
    <t>Veículos e Equipamentos</t>
  </si>
  <si>
    <t>Fator de utilização (FU)</t>
  </si>
  <si>
    <t>1. Mão-de-obra</t>
  </si>
  <si>
    <t>1.1. Coletor Turno Dia</t>
  </si>
  <si>
    <t>Discriminação</t>
  </si>
  <si>
    <t>Unidade</t>
  </si>
  <si>
    <t>Custo unitário</t>
  </si>
  <si>
    <t>Subtotal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</si>
  <si>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</si>
  <si>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Piso da categoria</t>
  </si>
  <si>
    <t>mês</t>
  </si>
  <si>
    <t>Horas Extras (100%)</t>
  </si>
  <si>
    <t>hora</t>
  </si>
  <si>
    <t>Horas Extras (50%)</t>
  </si>
  <si>
    <t>Descanso Semanal Remunerado (DSR) - hora extra</t>
  </si>
  <si>
    <t>R$</t>
  </si>
  <si>
    <t>Adicional de Insalubridade</t>
  </si>
  <si>
    <t>Soma</t>
  </si>
  <si>
    <t>Encargos Sociais</t>
  </si>
  <si>
    <t>Total por Coletor</t>
  </si>
  <si>
    <t>Total do Efetivo</t>
  </si>
  <si>
    <t>homem</t>
  </si>
  <si>
    <t>Fator de utilização</t>
  </si>
  <si>
    <t>1.2. Coletor Turno Noite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</si>
  <si>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</si>
  <si>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Adicional Noturno</t>
  </si>
  <si>
    <t>horas trabalhadas</t>
  </si>
  <si>
    <t>hora contabilizada</t>
  </si>
  <si>
    <t>Horas Extras Noturnas (100%)</t>
  </si>
  <si>
    <t>Horas Extras Noturnas (50%)</t>
  </si>
  <si>
    <t>1.3. Motorista Turno do Dia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</si>
  <si>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</si>
  <si>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Piso da categoria (2)</t>
  </si>
  <si>
    <t>Salário mínimo nacional (1)</t>
  </si>
  <si>
    <t>Base de cálculo da Insalubridade</t>
  </si>
  <si>
    <t>Total por Motorista</t>
  </si>
  <si>
    <t>1.4. Motorista Turno Noite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</si>
  <si>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</si>
  <si>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1.5. Vale Transporte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</si>
  <si>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</si>
  <si>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Vale Transporte</t>
  </si>
  <si>
    <t>Dias Trabalhados por mês</t>
  </si>
  <si>
    <t>dia</t>
  </si>
  <si>
    <t>Coletor</t>
  </si>
  <si>
    <t>vale</t>
  </si>
  <si>
    <t>Motorista</t>
  </si>
  <si>
    <t>1.6. Vale-refeição (diário)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</si>
  <si>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</si>
  <si>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unidade</t>
  </si>
  <si>
    <t>1.7. Auxílio Alimentação (mensal)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</si>
  <si>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</si>
  <si>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Mensal com Mão-de-obra (R$/mês)</t>
  </si>
  <si>
    <t>2. Uniformes e Equipamentos de Proteção Individual</t>
  </si>
  <si>
    <t>2.1. Uniformes e EPIs para Coletor</t>
  </si>
  <si>
    <t>Durabilidade (meses)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</si>
  <si>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</si>
  <si>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Jaqueta com reflexivo (NBR 15.292)</t>
  </si>
  <si>
    <t>Calça</t>
  </si>
  <si>
    <t>Camiseta</t>
  </si>
  <si>
    <t>Boné</t>
  </si>
  <si>
    <t>Botina de segurança c/ palmilha aço</t>
  </si>
  <si>
    <t>par</t>
  </si>
  <si>
    <t>Meia de algodão com cano alto</t>
  </si>
  <si>
    <t>Capa de chuva amarela com reflexivo</t>
  </si>
  <si>
    <t>Colete reflexivo</t>
  </si>
  <si>
    <t>Luva de proteção</t>
  </si>
  <si>
    <t>Protetor solar FPS 30</t>
  </si>
  <si>
    <t>frasco 120g</t>
  </si>
  <si>
    <t>Higienização de uniformes e EPIs</t>
  </si>
  <si>
    <t>R$ mensal</t>
  </si>
  <si>
    <t>2.2. Uniformes e EPIs para demais categorias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</si>
  <si>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</si>
  <si>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Mensal com Uniformes e EPIs (R$/mês)</t>
  </si>
  <si>
    <t>3. Veículos e Equipamentos</t>
  </si>
  <si>
    <r>
      <rPr>
        <rFont val="Arial"/>
        <color rgb="FF000000"/>
        <sz val="10.0"/>
      </rPr>
      <t>3.1. Veículo Coletor Compactador</t>
    </r>
    <r>
      <rPr>
        <rFont val="Arial"/>
        <color rgb="FF000000"/>
        <sz val="10.0"/>
      </rPr>
      <t xml:space="preserve"> 19</t>
    </r>
    <r>
      <rPr>
        <rFont val="Arial"/>
        <color rgb="FF000000"/>
        <sz val="10.0"/>
      </rPr>
      <t xml:space="preserve"> m³</t>
    </r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</si>
  <si>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</si>
  <si>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aquisição do chassis</t>
  </si>
  <si>
    <t>Vida útil do chassis</t>
  </si>
  <si>
    <t>anos</t>
  </si>
  <si>
    <t>Idade do veículo</t>
  </si>
  <si>
    <t>Depreciação do chassis</t>
  </si>
  <si>
    <t>Depreciação mensal veículos coletores</t>
  </si>
  <si>
    <t>Custo de aquisição do compactador</t>
  </si>
  <si>
    <t>Vida útil do compactador</t>
  </si>
  <si>
    <t>Idade do compactador</t>
  </si>
  <si>
    <t>Depreciação do compactador</t>
  </si>
  <si>
    <t>Depreciação mensal do compactador</t>
  </si>
  <si>
    <t>Total por veículo</t>
  </si>
  <si>
    <t>Total da frota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</si>
  <si>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</si>
  <si>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do chassis</t>
  </si>
  <si>
    <t>Taxa de juros anual nominal</t>
  </si>
  <si>
    <t>Valor do veículo proposto (V0)</t>
  </si>
  <si>
    <t>Investimento médio total do chassis</t>
  </si>
  <si>
    <t>Remuneração mensal de capital do chassis</t>
  </si>
  <si>
    <t>Custo do compactador</t>
  </si>
  <si>
    <t>Valor do compactador proposto (V0)</t>
  </si>
  <si>
    <t>Investimento médio total do compactador</t>
  </si>
  <si>
    <t>Remuneração mensal de capital do compactador</t>
  </si>
  <si>
    <t>3.1.3. Impostos e Seguros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</si>
  <si>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</si>
  <si>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IPVA</t>
  </si>
  <si>
    <t>Licenciamento e Seguro obrigatório</t>
  </si>
  <si>
    <t>Seguro contra terceiros</t>
  </si>
  <si>
    <t>Impostos e seguros mensais</t>
  </si>
  <si>
    <t>3.1.4. Consumos</t>
  </si>
  <si>
    <t>Quilometragem mensal</t>
  </si>
  <si>
    <t>Consumo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</si>
  <si>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</si>
  <si>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óleo diesel / km rodado</t>
  </si>
  <si>
    <t>km/l</t>
  </si>
  <si>
    <t>Custo mensal com óleo diesel</t>
  </si>
  <si>
    <t>km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</si>
  <si>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</si>
  <si>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</si>
  <si>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</si>
  <si>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</si>
  <si>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</si>
  <si>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</si>
  <si>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</si>
  <si>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</si>
  <si>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</si>
  <si>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</si>
  <si>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</si>
  <si>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</si>
  <si>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3.1.5. Manutenção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</si>
  <si>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</si>
  <si>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de manutenção dos caminhões</t>
  </si>
  <si>
    <t>3.1.6. Pneus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</si>
  <si>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</si>
  <si>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Custo do jogo de pneus 275/80 R22,5</t>
  </si>
  <si>
    <t>Número de recapagens por pneu</t>
  </si>
  <si>
    <t>Custo de recapagem</t>
  </si>
  <si>
    <t>Custo jg. compl. +2 recap./ km rodado</t>
  </si>
  <si>
    <t>km/jogo</t>
  </si>
  <si>
    <t>Custo mensal com pneus</t>
  </si>
  <si>
    <t>Custo Mensal com Veículos e Equipamentos (R$/mês)</t>
  </si>
  <si>
    <t>4. Ferramentas e Materiais de Consumo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</si>
  <si>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</si>
  <si>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Recipiente térmico para água (5L)</t>
  </si>
  <si>
    <t>Pá de Concha</t>
  </si>
  <si>
    <t>Vassoura</t>
  </si>
  <si>
    <t>Publicidade (adesivos equipamentos)</t>
  </si>
  <si>
    <t>cj</t>
  </si>
  <si>
    <t>Publicidade (adesivos veículos)</t>
  </si>
  <si>
    <t>Custo Mensal com Ferramentas e Materiais de Consumo (R$/mês)</t>
  </si>
  <si>
    <t>5. Monitoramento da Frota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</si>
  <si>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</si>
  <si>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Implantação dos equipamentos de monitoramento</t>
  </si>
  <si>
    <t>Custo mensal com implantação</t>
  </si>
  <si>
    <t>Manutenção dos equipamentos de monitoramento</t>
  </si>
  <si>
    <t>Custo mensal com manutenção</t>
  </si>
  <si>
    <t>Custo Mensal com Monitoramento da Frota (R$/mês)</t>
  </si>
  <si>
    <t>CUSTO TOTAL MENSAL COM DESPESAS OPERACIONAIS (R$/mês)</t>
  </si>
  <si>
    <t>6. Benefícios e Despesas Indiretas - BDI</t>
  </si>
  <si>
    <r>
      <rPr>
        <rFont val="Arial"/>
        <b/>
        <color theme="1"/>
        <sz val="9.0"/>
      </rPr>
      <t xml:space="preserve">Total </t>
    </r>
    <r>
      <rPr>
        <rFont val="Arial"/>
        <b/>
        <color theme="1"/>
        <sz val="9.0"/>
        <u/>
      </rPr>
      <t>(R$)</t>
    </r>
  </si>
  <si>
    <t>Benefícios e despesas indiretas</t>
  </si>
  <si>
    <t>CUSTO MENSAL COM BDI (R$/mês)</t>
  </si>
  <si>
    <t>PREÇO MENSAL TOTAL (R$/mês)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</si>
  <si>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</si>
  <si>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</si>
  <si>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</si>
  <si>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</si>
  <si>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</si>
  <si>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</si>
  <si>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</si>
  <si>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</si>
  <si>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</si>
  <si>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</si>
  <si>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</si>
  <si>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</si>
  <si>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</si>
  <si>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</si>
  <si>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</si>
  <si>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</si>
  <si>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</si>
  <si>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</si>
  <si>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</si>
  <si>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</si>
  <si>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</si>
  <si>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</si>
  <si>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</si>
  <si>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</si>
  <si>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</si>
  <si>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</si>
  <si>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</si>
  <si>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</si>
  <si>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</si>
  <si>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</si>
  <si>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</si>
  <si>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</si>
  <si>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</si>
  <si>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</si>
  <si>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</si>
  <si>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</si>
  <si>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</si>
  <si>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</si>
  <si>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</si>
  <si>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</si>
  <si>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</si>
  <si>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</si>
  <si>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</si>
  <si>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</si>
  <si>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</si>
  <si>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</si>
  <si>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</si>
  <si>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</si>
  <si>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</si>
  <si>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</si>
  <si>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</si>
  <si>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</si>
  <si>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</si>
  <si>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</si>
  <si>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</si>
  <si>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CÁLCULO DAS VERBAS INDENIZATÓRIAS DOS EMPREGADOS NO SETOR DE COLETA DE RSU</t>
  </si>
  <si>
    <t>3. CAGED</t>
  </si>
  <si>
    <t>Rio Grande do Sul  - Coleta de Resíduos Não-Perigosos - CNAE 38114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</si>
  <si>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</si>
  <si>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</si>
  <si>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</si>
  <si>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</si>
  <si>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</si>
  <si>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</si>
  <si>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</si>
  <si>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</si>
  <si>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</si>
  <si>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</si>
  <si>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</si>
  <si>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 xml:space="preserve"> </t>
  </si>
  <si>
    <t>Indicadores</t>
  </si>
  <si>
    <t>Estoque recuperado início do Período 01-01-2019</t>
  </si>
  <si>
    <t>Estoque recuperado final do Período 31-12-2019</t>
  </si>
  <si>
    <t>Variação Emprego Absoluta de 01-01-2019 a 31-12-2019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</si>
  <si>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</si>
  <si>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</si>
  <si>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</si>
  <si>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</si>
  <si>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</si>
  <si>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</si>
  <si>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</si>
  <si>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</si>
  <si>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</si>
  <si>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Multa FGTS</t>
  </si>
  <si>
    <t>Ajustado, de acordo com a nova Lei Federal nº 13.932/2019</t>
  </si>
  <si>
    <t>4.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</si>
  <si>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</si>
  <si>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</si>
  <si>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</si>
  <si>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</si>
  <si>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</si>
  <si>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</si>
  <si>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</si>
  <si>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</si>
  <si>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</si>
  <si>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</si>
  <si>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</si>
  <si>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</si>
  <si>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</si>
  <si>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</si>
  <si>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</si>
  <si>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</si>
  <si>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</si>
  <si>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</si>
  <si>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</si>
  <si>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</si>
  <si>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5. Depreciação Referencial TCE/RS (%)</t>
  </si>
  <si>
    <t>Idade do veículo (ano)</t>
  </si>
  <si>
    <t>Depreciação Média</t>
  </si>
  <si>
    <t>6. Remuneração de Capital</t>
  </si>
  <si>
    <t>Fórmula de cálculo da remuneração de capital:</t>
  </si>
  <si>
    <r>
      <rPr>
        <rFont val="Arial"/>
        <color theme="1"/>
        <sz val="12.0"/>
      </rPr>
      <t>J</t>
    </r>
    <r>
      <rPr>
        <rFont val="Arial"/>
        <color rgb="FF000000"/>
        <sz val="12.0"/>
        <vertAlign val="subscript"/>
      </rPr>
      <t>m</t>
    </r>
    <r>
      <rPr>
        <rFont val="Arial"/>
        <color rgb="FF000000"/>
        <sz val="12.0"/>
      </rPr>
      <t xml:space="preserve"> = remuneração de capital mensal</t>
    </r>
  </si>
  <si>
    <t>i = taxa de juros do mercado (sugere-se adotar a taxa SELIC)</t>
  </si>
  <si>
    <t>Im = investimento médio</t>
  </si>
  <si>
    <r>
      <rPr>
        <rFont val="Arial"/>
        <color theme="1"/>
        <sz val="12.0"/>
      </rPr>
      <t>V</t>
    </r>
    <r>
      <rPr>
        <rFont val="Arial"/>
        <color rgb="FF000000"/>
        <sz val="12.0"/>
        <vertAlign val="subscript"/>
      </rPr>
      <t>0</t>
    </r>
    <r>
      <rPr>
        <rFont val="Arial"/>
        <color rgb="FF000000"/>
        <sz val="12.0"/>
      </rPr>
      <t xml:space="preserve"> = valor inicial do bem</t>
    </r>
  </si>
  <si>
    <r>
      <rPr>
        <rFont val="Arial"/>
        <color theme="1"/>
        <sz val="12.0"/>
      </rPr>
      <t>V</t>
    </r>
    <r>
      <rPr>
        <rFont val="Arial"/>
        <color rgb="FF000000"/>
        <sz val="12.0"/>
        <vertAlign val="subscript"/>
      </rPr>
      <t>r</t>
    </r>
    <r>
      <rPr>
        <rFont val="Arial"/>
        <color rgb="FF000000"/>
        <sz val="12.0"/>
      </rPr>
      <t xml:space="preserve"> = valor residual do bem</t>
    </r>
  </si>
  <si>
    <t>n = vida útil do bem em anos</t>
  </si>
  <si>
    <t>7. Dimensionamento da frota</t>
  </si>
  <si>
    <t>Indicador</t>
  </si>
  <si>
    <t>Unid</t>
  </si>
  <si>
    <t>População (H)</t>
  </si>
  <si>
    <t>hab</t>
  </si>
  <si>
    <t>Geração per capita (G)</t>
  </si>
  <si>
    <t>Kg/hab.dia</t>
  </si>
  <si>
    <t>Geração total diária (Qd)</t>
  </si>
  <si>
    <t>ton/dia</t>
  </si>
  <si>
    <t>Geração Mensal</t>
  </si>
  <si>
    <t>ton</t>
  </si>
  <si>
    <t>Número de dias de coleta por semana (Dc)</t>
  </si>
  <si>
    <t>Quantitativo diário de coleta (Qc)</t>
  </si>
  <si>
    <t>Densidade RSU compactado</t>
  </si>
  <si>
    <t>Kg/m³</t>
  </si>
  <si>
    <t>Tipo de Veículo (1 = toco, 2 = truck)</t>
  </si>
  <si>
    <t>Capacidade do Compactador</t>
  </si>
  <si>
    <t>m³</t>
  </si>
  <si>
    <t>Capacidade nominal de carga (Cc)</t>
  </si>
  <si>
    <t>Número de Cargas por dia (Nc)</t>
  </si>
  <si>
    <t>Número total de percursos de coleta por veículo, por dia (Np)</t>
  </si>
  <si>
    <t>Número de veículos da Frota (F)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</si>
</sst>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_(* #,##0.00_);_(* \(#,##0.00\);_(* &quot;-&quot;??_);_(@_)"/>
    <numFmt numFmtId="165" formatCode="&quot;R$ &quot;#,##0.00"/>
    <numFmt numFmtId="166" formatCode="&quot;R$ &quot;#,##0.00_);\(&quot;R$ &quot;#,##0.00\)"/>
    <numFmt numFmtId="167" formatCode="_(* #,##0_);_(* \(#,##0\);_(* &quot;-&quot;??_);_(@_)"/>
    <numFmt numFmtId="168" formatCode="_-* #,##0.00_-;\-* #,##0.00_-;_-* &quot;-&quot;??_-;_-@"/>
    <numFmt numFmtId="169" formatCode="_(* #,##0.000_);_(* \(#,##0.000\);_(* &quot;-&quot;??_);_(@_)"/>
    <numFmt numFmtId="170" formatCode="0.0000"/>
    <numFmt numFmtId="171" formatCode="_-* #,##0.000_-;\-* #,##0.000_-;_-* &quot;-&quot;??_-;_-@"/>
    <numFmt numFmtId="172" formatCode="_-* #,##0.00_-;\-* #,##0.00_-;_-* &quot;-&quot;?_-;_-@"/>
    <numFmt numFmtId="173" formatCode="_-* #,##0_-;\-* #,##0_-;_-* &quot;-&quot;?_-;_-@"/>
  </numFmts>
  <fonts count="23">
    <font>
      <sz val="10.0"/>
      <color rgb="FF000000"/>
      <name val="Arial"/>
      <scheme val="minor"/>
    </font>
    <font>
      <sz val="10.0"/>
      <color theme="1"/>
      <name val="Arial"/>
    </font>
    <font>
      <b/>
      <sz val="14.0"/>
      <color theme="1"/>
      <name val="Arial"/>
    </font>
    <font/>
    <font>
      <sz val="11.0"/>
      <color theme="1"/>
      <name val="Arial"/>
    </font>
    <font>
      <b/>
      <sz val="11.0"/>
      <color theme="1"/>
      <name val="Arial"/>
    </font>
    <font>
      <b/>
      <sz val="12.0"/>
      <color theme="1"/>
      <name val="Arial"/>
    </font>
    <font>
      <b/>
      <sz val="10.0"/>
      <color theme="1"/>
      <name val="Arial"/>
    </font>
    <font>
      <u/>
      <sz val="10.0"/>
      <color rgb="FF0000FF"/>
      <name val="Arial"/>
    </font>
    <font>
      <b/>
      <sz val="9.0"/>
      <color theme="1"/>
      <name val="Arial"/>
    </font>
    <font>
      <sz val="8.0"/>
      <color theme="1"/>
      <name val="Arial"/>
    </font>
    <font>
      <color theme="1"/>
      <name val="Arial"/>
    </font>
    <font>
      <u/>
      <sz val="10.0"/>
      <color rgb="FF0000FF"/>
      <name val="Arial"/>
    </font>
    <font>
      <sz val="10.0"/>
      <color rgb="FF000000"/>
      <name val="Arial"/>
    </font>
    <font>
      <sz val="12.0"/>
      <color rgb="FF000000"/>
      <name val="Arial"/>
    </font>
    <font>
      <sz val="9.0"/>
      <color theme="1"/>
      <name val="Arial"/>
    </font>
    <font>
      <i/>
      <sz val="10.0"/>
      <color theme="1"/>
      <name val="Arial"/>
    </font>
    <font>
      <sz val="10.0"/>
      <color rgb="FFFF0000"/>
      <name val="Arial"/>
    </font>
    <font>
      <sz val="11.0"/>
      <color rgb="FF000000"/>
      <name val="Arial"/>
    </font>
    <font>
      <b/>
      <sz val="11.0"/>
      <color rgb="FF000000"/>
      <name val="Arial"/>
    </font>
    <font>
      <sz val="13.0"/>
      <color theme="1"/>
      <name val="Arial"/>
    </font>
    <font>
      <u/>
      <sz val="10.0"/>
      <color rgb="FF0000FF"/>
      <name val="Arial"/>
    </font>
    <font>
      <sz val="12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EEECE1"/>
        <bgColor rgb="FFEEECE1"/>
      </patternFill>
    </fill>
  </fills>
  <borders count="6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4" xfId="0" applyAlignment="1" applyFont="1" applyNumberFormat="1">
      <alignment vertical="center"/>
    </xf>
    <xf borderId="0" fillId="0" fontId="1" numFmtId="164" xfId="0" applyAlignment="1" applyFont="1" applyNumberFormat="1">
      <alignment vertical="center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vertical="center"/>
    </xf>
    <xf borderId="4" fillId="2" fontId="5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0" fontId="1" numFmtId="0" xfId="0" applyAlignment="1" applyBorder="1" applyFont="1">
      <alignment vertical="center"/>
    </xf>
    <xf borderId="8" fillId="0" fontId="1" numFmtId="164" xfId="0" applyAlignment="1" applyBorder="1" applyFont="1" applyNumberFormat="1">
      <alignment vertical="center"/>
    </xf>
    <xf borderId="9" fillId="2" fontId="6" numFmtId="164" xfId="0" applyAlignment="1" applyBorder="1" applyFont="1" applyNumberForma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12" fillId="0" fontId="7" numFmtId="164" xfId="0" applyAlignment="1" applyBorder="1" applyFont="1" applyNumberFormat="1">
      <alignment horizontal="center" vertical="center"/>
    </xf>
    <xf borderId="13" fillId="0" fontId="1" numFmtId="164" xfId="0" applyAlignment="1" applyBorder="1" applyFont="1" applyNumberFormat="1">
      <alignment vertical="center"/>
    </xf>
    <xf borderId="13" fillId="0" fontId="7" numFmtId="164" xfId="0" applyAlignment="1" applyBorder="1" applyFont="1" applyNumberFormat="1">
      <alignment vertical="center"/>
    </xf>
    <xf borderId="14" fillId="0" fontId="7" numFmtId="164" xfId="0" applyAlignment="1" applyBorder="1" applyFont="1" applyNumberFormat="1">
      <alignment vertical="center"/>
    </xf>
    <xf borderId="15" fillId="0" fontId="7" numFmtId="164" xfId="0" applyAlignment="1" applyBorder="1" applyFont="1" applyNumberFormat="1">
      <alignment horizontal="center" vertical="center"/>
    </xf>
    <xf borderId="16" fillId="0" fontId="7" numFmtId="164" xfId="0" applyAlignment="1" applyBorder="1" applyFont="1" applyNumberFormat="1">
      <alignment vertical="center"/>
    </xf>
    <xf borderId="17" fillId="0" fontId="7" numFmtId="164" xfId="0" applyAlignment="1" applyBorder="1" applyFont="1" applyNumberFormat="1">
      <alignment vertical="center"/>
    </xf>
    <xf borderId="18" fillId="0" fontId="7" numFmtId="165" xfId="0" applyAlignment="1" applyBorder="1" applyFont="1" applyNumberFormat="1">
      <alignment vertical="center"/>
    </xf>
    <xf borderId="19" fillId="0" fontId="7" numFmtId="10" xfId="0" applyAlignment="1" applyBorder="1" applyFont="1" applyNumberFormat="1">
      <alignment vertical="center"/>
    </xf>
    <xf borderId="0" fillId="0" fontId="7" numFmtId="0" xfId="0" applyAlignment="1" applyFont="1">
      <alignment vertical="center"/>
    </xf>
    <xf borderId="16" fillId="0" fontId="1" numFmtId="164" xfId="0" applyAlignment="1" applyBorder="1" applyFont="1" applyNumberFormat="1">
      <alignment vertical="center"/>
    </xf>
    <xf borderId="17" fillId="0" fontId="1" numFmtId="164" xfId="0" applyAlignment="1" applyBorder="1" applyFont="1" applyNumberFormat="1">
      <alignment vertical="center"/>
    </xf>
    <xf borderId="18" fillId="0" fontId="1" numFmtId="165" xfId="0" applyAlignment="1" applyBorder="1" applyFont="1" applyNumberFormat="1">
      <alignment vertical="center"/>
    </xf>
    <xf borderId="19" fillId="0" fontId="1" numFmtId="10" xfId="0" applyAlignment="1" applyBorder="1" applyFont="1" applyNumberFormat="1">
      <alignment vertical="center"/>
    </xf>
    <xf borderId="16" fillId="0" fontId="7" numFmtId="164" xfId="0" applyAlignment="1" applyBorder="1" applyFont="1" applyNumberFormat="1">
      <alignment horizontal="left" vertical="center"/>
    </xf>
    <xf borderId="17" fillId="0" fontId="3" numFmtId="0" xfId="0" applyBorder="1" applyFont="1"/>
    <xf borderId="17" fillId="0" fontId="7" numFmtId="4" xfId="0" applyAlignment="1" applyBorder="1" applyFont="1" applyNumberFormat="1">
      <alignment horizontal="center" vertical="center"/>
    </xf>
    <xf borderId="16" fillId="0" fontId="1" numFmtId="164" xfId="0" applyAlignment="1" applyBorder="1" applyFont="1" applyNumberFormat="1">
      <alignment horizontal="left" vertical="center"/>
    </xf>
    <xf borderId="17" fillId="0" fontId="1" numFmtId="4" xfId="0" applyAlignment="1" applyBorder="1" applyFont="1" applyNumberFormat="1">
      <alignment horizontal="center" vertical="center"/>
    </xf>
    <xf borderId="16" fillId="0" fontId="8" numFmtId="164" xfId="0" applyAlignment="1" applyBorder="1" applyFont="1" applyNumberFormat="1">
      <alignment horizontal="left" vertical="center"/>
    </xf>
    <xf borderId="20" fillId="0" fontId="7" numFmtId="165" xfId="0" applyAlignment="1" applyBorder="1" applyFont="1" applyNumberFormat="1">
      <alignment vertical="center"/>
    </xf>
    <xf borderId="9" fillId="0" fontId="7" numFmtId="164" xfId="0" applyAlignment="1" applyBorder="1" applyFont="1" applyNumberFormat="1">
      <alignment horizontal="left" vertical="center"/>
    </xf>
    <xf borderId="10" fillId="0" fontId="7" numFmtId="4" xfId="0" applyAlignment="1" applyBorder="1" applyFont="1" applyNumberFormat="1">
      <alignment horizontal="center" vertical="center"/>
    </xf>
    <xf borderId="10" fillId="0" fontId="7" numFmtId="164" xfId="0" applyAlignment="1" applyBorder="1" applyFont="1" applyNumberFormat="1">
      <alignment vertical="center"/>
    </xf>
    <xf borderId="21" fillId="0" fontId="7" numFmtId="166" xfId="0" applyAlignment="1" applyBorder="1" applyFont="1" applyNumberFormat="1">
      <alignment vertical="center"/>
    </xf>
    <xf borderId="22" fillId="0" fontId="7" numFmtId="9" xfId="0" applyAlignment="1" applyBorder="1" applyFont="1" applyNumberFormat="1">
      <alignment vertical="center"/>
    </xf>
    <xf borderId="9" fillId="0" fontId="7" numFmtId="164" xfId="0" applyAlignment="1" applyBorder="1" applyFont="1" applyNumberFormat="1">
      <alignment horizontal="center" vertical="center"/>
    </xf>
    <xf borderId="23" fillId="0" fontId="3" numFmtId="0" xfId="0" applyBorder="1" applyFont="1"/>
    <xf borderId="24" fillId="0" fontId="7" numFmtId="164" xfId="0" applyAlignment="1" applyBorder="1" applyFont="1" applyNumberFormat="1">
      <alignment horizontal="right" vertical="center"/>
    </xf>
    <xf borderId="12" fillId="0" fontId="1" numFmtId="164" xfId="0" applyAlignment="1" applyBorder="1" applyFont="1" applyNumberFormat="1">
      <alignment vertical="center"/>
    </xf>
    <xf borderId="13" fillId="0" fontId="1" numFmtId="0" xfId="0" applyAlignment="1" applyBorder="1" applyFont="1">
      <alignment vertical="center"/>
    </xf>
    <xf borderId="15" fillId="0" fontId="1" numFmtId="1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vertical="center"/>
    </xf>
    <xf borderId="25" fillId="0" fontId="1" numFmtId="1" xfId="0" applyAlignment="1" applyBorder="1" applyFont="1" applyNumberFormat="1">
      <alignment horizontal="center" vertical="center"/>
    </xf>
    <xf borderId="26" fillId="0" fontId="7" numFmtId="164" xfId="0" applyAlignment="1" applyBorder="1" applyFont="1" applyNumberFormat="1">
      <alignment vertical="center"/>
    </xf>
    <xf borderId="27" fillId="0" fontId="7" numFmtId="4" xfId="0" applyAlignment="1" applyBorder="1" applyFont="1" applyNumberFormat="1">
      <alignment vertical="center"/>
    </xf>
    <xf borderId="27" fillId="0" fontId="1" numFmtId="0" xfId="0" applyAlignment="1" applyBorder="1" applyFont="1">
      <alignment vertical="center"/>
    </xf>
    <xf borderId="28" fillId="0" fontId="7" numFmtId="1" xfId="0" applyAlignment="1" applyBorder="1" applyFont="1" applyNumberFormat="1">
      <alignment horizontal="center" vertical="center"/>
    </xf>
    <xf borderId="7" fillId="0" fontId="7" numFmtId="164" xfId="0" applyAlignment="1" applyBorder="1" applyFont="1" applyNumberFormat="1">
      <alignment vertical="center"/>
    </xf>
    <xf borderId="0" fillId="0" fontId="7" numFmtId="4" xfId="0" applyAlignment="1" applyFont="1" applyNumberFormat="1">
      <alignment vertical="center"/>
    </xf>
    <xf borderId="29" fillId="0" fontId="7" numFmtId="0" xfId="0" applyAlignment="1" applyBorder="1" applyFont="1">
      <alignment horizontal="center" vertical="center"/>
    </xf>
    <xf borderId="30" fillId="0" fontId="3" numFmtId="0" xfId="0" applyBorder="1" applyFont="1"/>
    <xf borderId="31" fillId="0" fontId="3" numFmtId="0" xfId="0" applyBorder="1" applyFont="1"/>
    <xf borderId="32" fillId="0" fontId="1" numFmtId="164" xfId="0" applyAlignment="1" applyBorder="1" applyFont="1" applyNumberFormat="1">
      <alignment vertical="center"/>
    </xf>
    <xf borderId="33" fillId="0" fontId="1" numFmtId="164" xfId="0" applyAlignment="1" applyBorder="1" applyFont="1" applyNumberFormat="1">
      <alignment vertical="center"/>
    </xf>
    <xf borderId="33" fillId="0" fontId="1" numFmtId="0" xfId="0" applyAlignment="1" applyBorder="1" applyFont="1">
      <alignment vertical="center"/>
    </xf>
    <xf borderId="34" fillId="0" fontId="1" numFmtId="1" xfId="0" applyAlignment="1" applyBorder="1" applyFont="1" applyNumberFormat="1">
      <alignment horizontal="center" vertical="center"/>
    </xf>
    <xf borderId="0" fillId="0" fontId="1" numFmtId="1" xfId="0" applyAlignment="1" applyFont="1" applyNumberFormat="1">
      <alignment horizontal="center" vertical="center"/>
    </xf>
    <xf borderId="0" fillId="0" fontId="1" numFmtId="167" xfId="0" applyAlignment="1" applyFont="1" applyNumberFormat="1">
      <alignment horizontal="center" vertical="center"/>
    </xf>
    <xf borderId="9" fillId="0" fontId="7" numFmtId="164" xfId="0" applyAlignment="1" applyBorder="1" applyFont="1" applyNumberFormat="1">
      <alignment vertical="center"/>
    </xf>
    <xf borderId="35" fillId="3" fontId="7" numFmtId="9" xfId="0" applyAlignment="1" applyBorder="1" applyFill="1" applyFont="1" applyNumberFormat="1">
      <alignment readingOrder="0" vertical="center"/>
    </xf>
    <xf borderId="0" fillId="0" fontId="7" numFmtId="164" xfId="0" applyAlignment="1" applyFont="1" applyNumberFormat="1">
      <alignment vertical="center"/>
    </xf>
    <xf borderId="0" fillId="0" fontId="7" numFmtId="167" xfId="0" applyAlignment="1" applyFont="1" applyNumberFormat="1">
      <alignment horizontal="center" vertical="center"/>
    </xf>
    <xf borderId="36" fillId="4" fontId="9" numFmtId="0" xfId="0" applyAlignment="1" applyBorder="1" applyFill="1" applyFont="1">
      <alignment horizontal="center" vertical="center"/>
    </xf>
    <xf borderId="37" fillId="4" fontId="9" numFmtId="0" xfId="0" applyAlignment="1" applyBorder="1" applyFont="1">
      <alignment horizontal="center" vertical="center"/>
    </xf>
    <xf borderId="37" fillId="4" fontId="9" numFmtId="164" xfId="0" applyAlignment="1" applyBorder="1" applyFont="1" applyNumberFormat="1">
      <alignment horizontal="center" vertical="center"/>
    </xf>
    <xf borderId="22" fillId="4" fontId="9" numFmtId="164" xfId="0" applyAlignment="1" applyBorder="1" applyFont="1" applyNumberFormat="1">
      <alignment horizontal="center" vertical="center"/>
    </xf>
    <xf borderId="38" fillId="0" fontId="1" numFmtId="0" xfId="0" applyAlignment="1" applyBorder="1" applyFont="1">
      <alignment vertical="center"/>
    </xf>
    <xf borderId="38" fillId="0" fontId="1" numFmtId="0" xfId="0" applyAlignment="1" applyBorder="1" applyFont="1">
      <alignment horizontal="center" vertical="center"/>
    </xf>
    <xf borderId="39" fillId="3" fontId="1" numFmtId="164" xfId="0" applyAlignment="1" applyBorder="1" applyFont="1" applyNumberFormat="1">
      <alignment horizontal="center" readingOrder="0" vertical="center"/>
    </xf>
    <xf borderId="38" fillId="0" fontId="1" numFmtId="164" xfId="0" applyAlignment="1" applyBorder="1" applyFont="1" applyNumberFormat="1">
      <alignment horizontal="center" vertical="center"/>
    </xf>
    <xf borderId="18" fillId="0" fontId="1" numFmtId="0" xfId="0" applyAlignment="1" applyBorder="1" applyFont="1">
      <alignment vertical="center"/>
    </xf>
    <xf borderId="18" fillId="0" fontId="1" numFmtId="0" xfId="0" applyAlignment="1" applyBorder="1" applyFont="1">
      <alignment horizontal="center" vertical="center"/>
    </xf>
    <xf borderId="18" fillId="3" fontId="1" numFmtId="2" xfId="0" applyAlignment="1" applyBorder="1" applyFont="1" applyNumberFormat="1">
      <alignment horizontal="center" readingOrder="0" vertical="center"/>
    </xf>
    <xf borderId="18" fillId="0" fontId="1" numFmtId="164" xfId="0" applyAlignment="1" applyBorder="1" applyFont="1" applyNumberFormat="1">
      <alignment horizontal="center" vertical="center"/>
    </xf>
    <xf borderId="40" fillId="0" fontId="7" numFmtId="0" xfId="0" applyAlignment="1" applyBorder="1" applyFont="1">
      <alignment vertical="center"/>
    </xf>
    <xf borderId="0" fillId="0" fontId="7" numFmtId="0" xfId="0" applyAlignment="1" applyFont="1">
      <alignment horizontal="center" vertical="center"/>
    </xf>
    <xf borderId="0" fillId="0" fontId="7" numFmtId="164" xfId="0" applyAlignment="1" applyFont="1" applyNumberFormat="1">
      <alignment horizontal="center" vertical="center"/>
    </xf>
    <xf borderId="40" fillId="0" fontId="7" numFmtId="164" xfId="0" applyAlignment="1" applyBorder="1" applyFont="1" applyNumberFormat="1">
      <alignment horizontal="center" vertical="center"/>
    </xf>
    <xf borderId="18" fillId="5" fontId="1" numFmtId="164" xfId="0" applyAlignment="1" applyBorder="1" applyFill="1" applyFont="1" applyNumberFormat="1">
      <alignment horizontal="center" vertical="center"/>
    </xf>
    <xf borderId="18" fillId="3" fontId="1" numFmtId="0" xfId="0" applyAlignment="1" applyBorder="1" applyFont="1">
      <alignment horizontal="center" readingOrder="0" vertical="center"/>
    </xf>
    <xf borderId="0" fillId="0" fontId="1" numFmtId="164" xfId="0" applyAlignment="1" applyFont="1" applyNumberFormat="1">
      <alignment horizontal="right" vertical="center"/>
    </xf>
    <xf borderId="18" fillId="0" fontId="1" numFmtId="164" xfId="0" applyAlignment="1" applyBorder="1" applyFont="1" applyNumberFormat="1">
      <alignment vertical="center"/>
    </xf>
    <xf borderId="35" fillId="4" fontId="7" numFmtId="164" xfId="0" applyAlignment="1" applyBorder="1" applyFont="1" applyNumberFormat="1">
      <alignment horizontal="center" vertical="center"/>
    </xf>
    <xf borderId="18" fillId="3" fontId="1" numFmtId="2" xfId="0" applyAlignment="1" applyBorder="1" applyFont="1" applyNumberFormat="1">
      <alignment horizontal="center" vertical="center"/>
    </xf>
    <xf borderId="18" fillId="0" fontId="1" numFmtId="2" xfId="0" applyAlignment="1" applyBorder="1" applyFont="1" applyNumberFormat="1">
      <alignment horizontal="center" vertical="center"/>
    </xf>
    <xf borderId="0" fillId="0" fontId="10" numFmtId="0" xfId="0" applyAlignment="1" applyFont="1">
      <alignment vertical="center"/>
    </xf>
    <xf borderId="18" fillId="3" fontId="1" numFmtId="1" xfId="0" applyAlignment="1" applyBorder="1" applyFont="1" applyNumberFormat="1">
      <alignment horizontal="center" readingOrder="0" vertical="center"/>
    </xf>
    <xf borderId="18" fillId="0" fontId="7" numFmtId="0" xfId="0" applyAlignment="1" applyBorder="1" applyFont="1">
      <alignment vertical="center"/>
    </xf>
    <xf borderId="18" fillId="0" fontId="7" numFmtId="164" xfId="0" applyAlignment="1" applyBorder="1" applyFont="1" applyNumberFormat="1">
      <alignment horizontal="center" vertical="center"/>
    </xf>
    <xf borderId="17" fillId="0" fontId="7" numFmtId="0" xfId="0" applyAlignment="1" applyBorder="1" applyFont="1">
      <alignment horizontal="center" vertical="center"/>
    </xf>
    <xf borderId="17" fillId="0" fontId="7" numFmtId="164" xfId="0" applyAlignment="1" applyBorder="1" applyFont="1" applyNumberFormat="1">
      <alignment horizontal="center" vertical="center"/>
    </xf>
    <xf borderId="18" fillId="3" fontId="1" numFmtId="1" xfId="0" applyAlignment="1" applyBorder="1" applyFont="1" applyNumberFormat="1">
      <alignment horizontal="center" vertical="center"/>
    </xf>
    <xf borderId="0" fillId="0" fontId="1" numFmtId="0" xfId="0" applyAlignment="1" applyFont="1">
      <alignment horizontal="right" vertical="center"/>
    </xf>
    <xf borderId="18" fillId="0" fontId="1" numFmtId="167" xfId="0" applyAlignment="1" applyBorder="1" applyFont="1" applyNumberFormat="1">
      <alignment horizontal="center" vertical="center"/>
    </xf>
    <xf borderId="41" fillId="3" fontId="1" numFmtId="164" xfId="0" applyAlignment="1" applyBorder="1" applyFont="1" applyNumberFormat="1">
      <alignment readingOrder="0" vertical="center"/>
    </xf>
    <xf borderId="41" fillId="3" fontId="1" numFmtId="0" xfId="0" applyAlignment="1" applyBorder="1" applyFont="1">
      <alignment readingOrder="0" vertical="center"/>
    </xf>
    <xf borderId="18" fillId="0" fontId="1" numFmtId="167" xfId="0" applyAlignment="1" applyBorder="1" applyFont="1" applyNumberFormat="1">
      <alignment vertical="center"/>
    </xf>
    <xf borderId="42" fillId="4" fontId="7" numFmtId="164" xfId="0" applyAlignment="1" applyBorder="1" applyFont="1" applyNumberFormat="1">
      <alignment vertical="center"/>
    </xf>
    <xf borderId="18" fillId="3" fontId="1" numFmtId="164" xfId="0" applyAlignment="1" applyBorder="1" applyFont="1" applyNumberFormat="1">
      <alignment horizontal="center" readingOrder="0" vertical="center"/>
    </xf>
    <xf borderId="18" fillId="3" fontId="1" numFmtId="164" xfId="0" applyAlignment="1" applyBorder="1" applyFont="1" applyNumberFormat="1">
      <alignment horizontal="center" vertical="center"/>
    </xf>
    <xf borderId="9" fillId="0" fontId="7" numFmtId="0" xfId="0" applyAlignment="1" applyBorder="1" applyFont="1">
      <alignment vertical="center"/>
    </xf>
    <xf borderId="10" fillId="0" fontId="7" numFmtId="0" xfId="0" applyAlignment="1" applyBorder="1" applyFont="1">
      <alignment vertical="center"/>
    </xf>
    <xf borderId="11" fillId="0" fontId="7" numFmtId="164" xfId="0" applyAlignment="1" applyBorder="1" applyFont="1" applyNumberFormat="1">
      <alignment vertical="center"/>
    </xf>
    <xf borderId="37" fillId="4" fontId="9" numFmtId="0" xfId="0" applyAlignment="1" applyBorder="1" applyFont="1">
      <alignment horizontal="center" shrinkToFit="0" vertical="center" wrapText="1"/>
    </xf>
    <xf borderId="43" fillId="3" fontId="11" numFmtId="13" xfId="0" applyAlignment="1" applyBorder="1" applyFont="1" applyNumberFormat="1">
      <alignment horizontal="center" vertical="bottom"/>
    </xf>
    <xf borderId="44" fillId="3" fontId="11" numFmtId="164" xfId="0" applyAlignment="1" applyBorder="1" applyFont="1" applyNumberFormat="1">
      <alignment horizontal="center" vertical="bottom"/>
    </xf>
    <xf borderId="38" fillId="3" fontId="11" numFmtId="13" xfId="0" applyAlignment="1" applyBorder="1" applyFont="1" applyNumberFormat="1">
      <alignment horizontal="center" vertical="bottom"/>
    </xf>
    <xf borderId="45" fillId="3" fontId="11" numFmtId="164" xfId="0" applyAlignment="1" applyBorder="1" applyFont="1" applyNumberFormat="1">
      <alignment horizontal="center" vertical="bottom"/>
    </xf>
    <xf borderId="18" fillId="0" fontId="1" numFmtId="0" xfId="0" applyBorder="1" applyFont="1"/>
    <xf borderId="18" fillId="0" fontId="1" numFmtId="0" xfId="0" applyAlignment="1" applyBorder="1" applyFont="1">
      <alignment horizontal="center"/>
    </xf>
    <xf borderId="0" fillId="0" fontId="1" numFmtId="164" xfId="0" applyFont="1" applyNumberFormat="1"/>
    <xf borderId="0" fillId="0" fontId="1" numFmtId="0" xfId="0" applyFont="1"/>
    <xf borderId="38" fillId="0" fontId="11" numFmtId="1" xfId="0" applyAlignment="1" applyBorder="1" applyFont="1" applyNumberFormat="1">
      <alignment horizontal="center" vertical="bottom"/>
    </xf>
    <xf borderId="18" fillId="0" fontId="1" numFmtId="1" xfId="0" applyAlignment="1" applyBorder="1" applyFont="1" applyNumberFormat="1">
      <alignment horizontal="center" vertical="center"/>
    </xf>
    <xf borderId="44" fillId="0" fontId="11" numFmtId="164" xfId="0" applyAlignment="1" applyBorder="1" applyFont="1" applyNumberFormat="1">
      <alignment horizontal="center" vertical="bottom"/>
    </xf>
    <xf borderId="45" fillId="0" fontId="11" numFmtId="164" xfId="0" applyAlignment="1" applyBorder="1" applyFont="1" applyNumberFormat="1">
      <alignment horizontal="center" vertical="bottom"/>
    </xf>
    <xf borderId="10" fillId="0" fontId="1" numFmtId="0" xfId="0" applyAlignment="1" applyBorder="1" applyFont="1">
      <alignment vertical="center"/>
    </xf>
    <xf borderId="10" fillId="0" fontId="1" numFmtId="164" xfId="0" applyAlignment="1" applyBorder="1" applyFont="1" applyNumberFormat="1">
      <alignment vertical="center"/>
    </xf>
    <xf borderId="11" fillId="0" fontId="1" numFmtId="164" xfId="0" applyAlignment="1" applyBorder="1" applyFont="1" applyNumberFormat="1">
      <alignment vertical="center"/>
    </xf>
    <xf borderId="42" fillId="4" fontId="7" numFmtId="164" xfId="0" applyAlignment="1" applyBorder="1" applyFont="1" applyNumberFormat="1">
      <alignment horizontal="center" vertical="center"/>
    </xf>
    <xf borderId="0" fillId="0" fontId="12" numFmtId="0" xfId="0" applyAlignment="1" applyFont="1">
      <alignment vertical="center"/>
    </xf>
    <xf borderId="0" fillId="0" fontId="13" numFmtId="0" xfId="0" applyAlignment="1" applyFont="1">
      <alignment readingOrder="0" vertical="center"/>
    </xf>
    <xf borderId="0" fillId="0" fontId="1" numFmtId="164" xfId="0" applyAlignment="1" applyFont="1" applyNumberFormat="1">
      <alignment horizontal="center" vertical="center"/>
    </xf>
    <xf borderId="0" fillId="0" fontId="1" numFmtId="168" xfId="0" applyAlignment="1" applyFont="1" applyNumberFormat="1">
      <alignment vertical="center"/>
    </xf>
    <xf borderId="46" fillId="0" fontId="7" numFmtId="0" xfId="0" applyAlignment="1" applyBorder="1" applyFont="1">
      <alignment vertical="center"/>
    </xf>
    <xf borderId="46" fillId="0" fontId="7" numFmtId="0" xfId="0" applyAlignment="1" applyBorder="1" applyFont="1">
      <alignment horizontal="center" vertical="center"/>
    </xf>
    <xf borderId="46" fillId="0" fontId="7" numFmtId="164" xfId="0" applyAlignment="1" applyBorder="1" applyFont="1" applyNumberFormat="1">
      <alignment horizontal="center" vertical="center"/>
    </xf>
    <xf borderId="0" fillId="0" fontId="14" numFmtId="168" xfId="0" applyAlignment="1" applyFont="1" applyNumberFormat="1">
      <alignment readingOrder="0"/>
    </xf>
    <xf borderId="18" fillId="5" fontId="1" numFmtId="164" xfId="0" applyAlignment="1" applyBorder="1" applyFont="1" applyNumberFormat="1">
      <alignment vertical="center"/>
    </xf>
    <xf borderId="18" fillId="0" fontId="7" numFmtId="0" xfId="0" applyAlignment="1" applyBorder="1" applyFont="1">
      <alignment horizontal="center" vertical="center"/>
    </xf>
    <xf borderId="0" fillId="0" fontId="10" numFmtId="0" xfId="0" applyAlignment="1" applyFont="1">
      <alignment horizontal="left" shrinkToFit="0" vertical="center" wrapText="1"/>
    </xf>
    <xf borderId="47" fillId="4" fontId="9" numFmtId="0" xfId="0" applyAlignment="1" applyBorder="1" applyFont="1">
      <alignment horizontal="center" vertical="center"/>
    </xf>
    <xf borderId="48" fillId="4" fontId="9" numFmtId="0" xfId="0" applyAlignment="1" applyBorder="1" applyFont="1">
      <alignment horizontal="center" vertical="center"/>
    </xf>
    <xf borderId="48" fillId="4" fontId="9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18" fillId="3" fontId="11" numFmtId="164" xfId="0" applyAlignment="1" applyBorder="1" applyFont="1" applyNumberFormat="1">
      <alignment horizontal="center" vertical="bottom"/>
    </xf>
    <xf borderId="38" fillId="3" fontId="11" numFmtId="164" xfId="0" applyAlignment="1" applyBorder="1" applyFont="1" applyNumberFormat="1">
      <alignment horizontal="center" vertical="bottom"/>
    </xf>
    <xf borderId="0" fillId="0" fontId="1" numFmtId="3" xfId="0" applyAlignment="1" applyFont="1" applyNumberFormat="1">
      <alignment vertical="center"/>
    </xf>
    <xf borderId="18" fillId="3" fontId="1" numFmtId="3" xfId="0" applyAlignment="1" applyBorder="1" applyFont="1" applyNumberFormat="1">
      <alignment readingOrder="0" vertical="center"/>
    </xf>
    <xf borderId="39" fillId="3" fontId="1" numFmtId="4" xfId="0" applyAlignment="1" applyBorder="1" applyFont="1" applyNumberFormat="1">
      <alignment horizontal="center" readingOrder="0" vertical="center"/>
    </xf>
    <xf borderId="39" fillId="3" fontId="1" numFmtId="169" xfId="0" applyAlignment="1" applyBorder="1" applyFont="1" applyNumberFormat="1">
      <alignment horizontal="center" readingOrder="0" vertical="center"/>
    </xf>
    <xf borderId="38" fillId="0" fontId="1" numFmtId="169" xfId="0" applyAlignment="1" applyBorder="1" applyFont="1" applyNumberFormat="1">
      <alignment horizontal="center" vertical="center"/>
    </xf>
    <xf borderId="18" fillId="3" fontId="1" numFmtId="4" xfId="0" applyAlignment="1" applyBorder="1" applyFont="1" applyNumberFormat="1">
      <alignment horizontal="center" readingOrder="0" vertical="center"/>
    </xf>
    <xf borderId="18" fillId="0" fontId="1" numFmtId="169" xfId="0" applyAlignment="1" applyBorder="1" applyFont="1" applyNumberFormat="1">
      <alignment horizontal="center" vertical="center"/>
    </xf>
    <xf borderId="18" fillId="0" fontId="7" numFmtId="167" xfId="0" applyAlignment="1" applyBorder="1" applyFont="1" applyNumberFormat="1">
      <alignment horizontal="center" vertical="center"/>
    </xf>
    <xf borderId="18" fillId="0" fontId="7" numFmtId="169" xfId="0" applyAlignment="1" applyBorder="1" applyFont="1" applyNumberFormat="1">
      <alignment horizontal="center" vertical="center"/>
    </xf>
    <xf borderId="38" fillId="0" fontId="1" numFmtId="0" xfId="0" applyAlignment="1" applyBorder="1" applyFont="1">
      <alignment readingOrder="0" vertical="center"/>
    </xf>
    <xf borderId="39" fillId="3" fontId="1" numFmtId="0" xfId="0" applyAlignment="1" applyBorder="1" applyFont="1">
      <alignment horizontal="center" readingOrder="0" vertical="center"/>
    </xf>
    <xf borderId="18" fillId="0" fontId="1" numFmtId="0" xfId="0" applyAlignment="1" applyBorder="1" applyFont="1">
      <alignment readingOrder="0" vertical="center"/>
    </xf>
    <xf borderId="18" fillId="3" fontId="1" numFmtId="3" xfId="0" applyAlignment="1" applyBorder="1" applyFont="1" applyNumberFormat="1">
      <alignment horizontal="center" readingOrder="0" vertical="center"/>
    </xf>
    <xf borderId="18" fillId="3" fontId="1" numFmtId="13" xfId="0" applyAlignment="1" applyBorder="1" applyFont="1" applyNumberFormat="1">
      <alignment horizontal="center" vertical="center"/>
    </xf>
    <xf borderId="39" fillId="3" fontId="1" numFmtId="164" xfId="0" applyAlignment="1" applyBorder="1" applyFont="1" applyNumberFormat="1">
      <alignment horizontal="center" vertical="center"/>
    </xf>
    <xf borderId="18" fillId="0" fontId="15" numFmtId="0" xfId="0" applyAlignment="1" applyBorder="1" applyFont="1">
      <alignment horizontal="center" vertical="center"/>
    </xf>
    <xf borderId="18" fillId="0" fontId="16" numFmtId="164" xfId="0" applyAlignment="1" applyBorder="1" applyFont="1" applyNumberFormat="1">
      <alignment horizontal="center" vertical="center"/>
    </xf>
    <xf borderId="0" fillId="0" fontId="17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6" numFmtId="164" xfId="0" applyAlignment="1" applyFont="1" applyNumberFormat="1">
      <alignment vertical="center"/>
    </xf>
    <xf borderId="0" fillId="0" fontId="4" numFmtId="164" xfId="0" applyAlignment="1" applyFont="1" applyNumberFormat="1">
      <alignment vertical="center"/>
    </xf>
    <xf borderId="12" fillId="2" fontId="2" numFmtId="0" xfId="0" applyAlignment="1" applyBorder="1" applyFont="1">
      <alignment horizontal="center" vertical="center"/>
    </xf>
    <xf borderId="13" fillId="0" fontId="3" numFmtId="0" xfId="0" applyBorder="1" applyFont="1"/>
    <xf borderId="49" fillId="0" fontId="3" numFmtId="0" xfId="0" applyBorder="1" applyFont="1"/>
    <xf borderId="0" fillId="0" fontId="2" numFmtId="0" xfId="0" applyAlignment="1" applyFont="1">
      <alignment vertical="center"/>
    </xf>
    <xf borderId="50" fillId="0" fontId="18" numFmtId="0" xfId="0" applyAlignment="1" applyBorder="1" applyFont="1">
      <alignment horizontal="left" vertical="center"/>
    </xf>
    <xf borderId="18" fillId="0" fontId="18" numFmtId="0" xfId="0" applyAlignment="1" applyBorder="1" applyFont="1">
      <alignment horizontal="left" vertical="center"/>
    </xf>
    <xf borderId="25" fillId="0" fontId="18" numFmtId="0" xfId="0" applyAlignment="1" applyBorder="1" applyFont="1">
      <alignment horizontal="left" vertical="center"/>
    </xf>
    <xf borderId="0" fillId="0" fontId="18" numFmtId="0" xfId="0" applyAlignment="1" applyFont="1">
      <alignment horizontal="left" vertical="center"/>
    </xf>
    <xf borderId="25" fillId="0" fontId="18" numFmtId="10" xfId="0" applyAlignment="1" applyBorder="1" applyFont="1" applyNumberFormat="1">
      <alignment horizontal="right" vertical="center"/>
    </xf>
    <xf borderId="18" fillId="0" fontId="19" numFmtId="0" xfId="0" applyAlignment="1" applyBorder="1" applyFont="1">
      <alignment horizontal="left" vertical="center"/>
    </xf>
    <xf borderId="25" fillId="0" fontId="19" numFmtId="10" xfId="0" applyAlignment="1" applyBorder="1" applyFont="1" applyNumberFormat="1">
      <alignment horizontal="right" vertical="center"/>
    </xf>
    <xf borderId="50" fillId="6" fontId="18" numFmtId="0" xfId="0" applyAlignment="1" applyBorder="1" applyFill="1" applyFont="1">
      <alignment horizontal="left" vertical="center"/>
    </xf>
    <xf borderId="18" fillId="6" fontId="19" numFmtId="0" xfId="0" applyAlignment="1" applyBorder="1" applyFont="1">
      <alignment horizontal="left" vertical="center"/>
    </xf>
    <xf borderId="25" fillId="6" fontId="19" numFmtId="10" xfId="0" applyAlignment="1" applyBorder="1" applyFont="1" applyNumberFormat="1">
      <alignment horizontal="right" vertical="center"/>
    </xf>
    <xf borderId="18" fillId="0" fontId="4" numFmtId="0" xfId="0" applyAlignment="1" applyBorder="1" applyFont="1">
      <alignment horizontal="left" vertical="center"/>
    </xf>
    <xf borderId="0" fillId="0" fontId="13" numFmtId="0" xfId="0" applyAlignment="1" applyFont="1">
      <alignment horizontal="left" vertical="center"/>
    </xf>
    <xf borderId="0" fillId="0" fontId="1" numFmtId="10" xfId="0" applyFont="1" applyNumberFormat="1"/>
    <xf borderId="0" fillId="0" fontId="18" numFmtId="9" xfId="0" applyAlignment="1" applyFont="1" applyNumberFormat="1">
      <alignment horizontal="right" vertical="center"/>
    </xf>
    <xf borderId="18" fillId="0" fontId="18" numFmtId="0" xfId="0" applyAlignment="1" applyBorder="1" applyFont="1">
      <alignment horizontal="left" shrinkToFit="0" vertical="center" wrapText="1"/>
    </xf>
    <xf borderId="51" fillId="7" fontId="18" numFmtId="0" xfId="0" applyAlignment="1" applyBorder="1" applyFill="1" applyFont="1">
      <alignment horizontal="left" vertical="center"/>
    </xf>
    <xf borderId="20" fillId="7" fontId="19" numFmtId="0" xfId="0" applyAlignment="1" applyBorder="1" applyFont="1">
      <alignment horizontal="left" vertical="center"/>
    </xf>
    <xf borderId="34" fillId="7" fontId="19" numFmtId="10" xfId="0" applyAlignment="1" applyBorder="1" applyFont="1" applyNumberFormat="1">
      <alignment horizontal="right" vertical="center"/>
    </xf>
    <xf borderId="0" fillId="0" fontId="19" numFmtId="0" xfId="0" applyAlignment="1" applyFont="1">
      <alignment horizontal="left" vertical="center"/>
    </xf>
    <xf borderId="0" fillId="0" fontId="19" numFmtId="10" xfId="0" applyAlignment="1" applyFont="1" applyNumberFormat="1">
      <alignment horizontal="right" vertical="center"/>
    </xf>
    <xf borderId="41" fillId="8" fontId="13" numFmtId="0" xfId="0" applyAlignment="1" applyBorder="1" applyFill="1" applyFont="1">
      <alignment horizontal="left" vertical="center"/>
    </xf>
    <xf borderId="0" fillId="0" fontId="18" numFmtId="10" xfId="0" applyAlignment="1" applyFont="1" applyNumberFormat="1">
      <alignment horizontal="right" vertical="center"/>
    </xf>
    <xf borderId="41" fillId="8" fontId="18" numFmtId="0" xfId="0" applyAlignment="1" applyBorder="1" applyFont="1">
      <alignment horizontal="left" vertical="center"/>
    </xf>
    <xf borderId="0" fillId="0" fontId="20" numFmtId="0" xfId="0" applyAlignment="1" applyFont="1">
      <alignment horizontal="left" vertical="center"/>
    </xf>
    <xf borderId="0" fillId="0" fontId="21" numFmtId="0" xfId="0" applyAlignment="1" applyFont="1">
      <alignment horizontal="left" vertical="center"/>
    </xf>
    <xf borderId="0" fillId="0" fontId="18" numFmtId="0" xfId="0" applyAlignment="1" applyFont="1">
      <alignment horizontal="right" vertical="center"/>
    </xf>
    <xf borderId="0" fillId="0" fontId="7" numFmtId="0" xfId="0" applyFont="1"/>
    <xf borderId="12" fillId="9" fontId="2" numFmtId="0" xfId="0" applyAlignment="1" applyBorder="1" applyFill="1" applyFont="1">
      <alignment horizontal="center"/>
    </xf>
    <xf borderId="16" fillId="0" fontId="5" numFmtId="0" xfId="0" applyBorder="1" applyFont="1"/>
    <xf borderId="19" fillId="0" fontId="4" numFmtId="0" xfId="0" applyBorder="1" applyFont="1"/>
    <xf borderId="52" fillId="0" fontId="5" numFmtId="0" xfId="0" applyBorder="1" applyFont="1"/>
    <xf borderId="25" fillId="3" fontId="5" numFmtId="0" xfId="0" applyBorder="1" applyFont="1"/>
    <xf borderId="50" fillId="0" fontId="5" numFmtId="0" xfId="0" applyBorder="1" applyFont="1"/>
    <xf borderId="50" fillId="0" fontId="4" numFmtId="0" xfId="0" applyBorder="1" applyFont="1"/>
    <xf borderId="25" fillId="3" fontId="4" numFmtId="0" xfId="0" applyBorder="1" applyFont="1"/>
    <xf borderId="52" fillId="0" fontId="4" numFmtId="0" xfId="0" applyBorder="1" applyFont="1"/>
    <xf borderId="53" fillId="3" fontId="4" numFmtId="0" xfId="0" applyBorder="1" applyFont="1"/>
    <xf borderId="54" fillId="0" fontId="4" numFmtId="0" xfId="0" applyBorder="1" applyFont="1"/>
    <xf borderId="55" fillId="0" fontId="4" numFmtId="0" xfId="0" applyBorder="1" applyFont="1"/>
    <xf borderId="56" fillId="3" fontId="4" numFmtId="0" xfId="0" applyBorder="1" applyFont="1"/>
    <xf borderId="25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57" fillId="0" fontId="5" numFmtId="0" xfId="0" applyBorder="1" applyFont="1"/>
    <xf borderId="25" fillId="0" fontId="5" numFmtId="10" xfId="0" applyBorder="1" applyFont="1" applyNumberFormat="1"/>
    <xf borderId="25" fillId="0" fontId="5" numFmtId="170" xfId="0" applyBorder="1" applyFont="1" applyNumberFormat="1"/>
    <xf borderId="25" fillId="0" fontId="5" numFmtId="0" xfId="0" applyBorder="1" applyFont="1"/>
    <xf borderId="25" fillId="0" fontId="5" numFmtId="9" xfId="0" applyBorder="1" applyFont="1" applyNumberFormat="1"/>
    <xf borderId="26" fillId="0" fontId="5" numFmtId="0" xfId="0" applyBorder="1" applyFont="1"/>
    <xf borderId="28" fillId="0" fontId="5" numFmtId="9" xfId="0" applyBorder="1" applyFont="1" applyNumberFormat="1"/>
    <xf borderId="0" fillId="0" fontId="4" numFmtId="0" xfId="0" applyFont="1"/>
    <xf borderId="0" fillId="0" fontId="4" numFmtId="0" xfId="0" applyAlignment="1" applyFont="1">
      <alignment horizontal="center"/>
    </xf>
    <xf borderId="1" fillId="9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left" vertical="center"/>
    </xf>
    <xf borderId="12" fillId="0" fontId="5" numFmtId="9" xfId="0" applyAlignment="1" applyBorder="1" applyFont="1" applyNumberFormat="1">
      <alignment horizontal="center"/>
    </xf>
    <xf borderId="50" fillId="0" fontId="4" numFmtId="9" xfId="0" applyBorder="1" applyFont="1" applyNumberFormat="1"/>
    <xf borderId="18" fillId="0" fontId="4" numFmtId="9" xfId="0" applyAlignment="1" applyBorder="1" applyFont="1" applyNumberFormat="1">
      <alignment horizontal="center"/>
    </xf>
    <xf borderId="25" fillId="0" fontId="4" numFmtId="9" xfId="0" applyBorder="1" applyFont="1" applyNumberFormat="1"/>
    <xf borderId="58" fillId="0" fontId="4" numFmtId="0" xfId="0" applyAlignment="1" applyBorder="1" applyFont="1">
      <alignment horizontal="left" vertical="center"/>
    </xf>
    <xf borderId="43" fillId="0" fontId="4" numFmtId="0" xfId="0" applyAlignment="1" applyBorder="1" applyFont="1">
      <alignment horizontal="center" vertical="center"/>
    </xf>
    <xf borderId="15" fillId="3" fontId="4" numFmtId="10" xfId="0" applyAlignment="1" applyBorder="1" applyFont="1" applyNumberFormat="1">
      <alignment horizontal="center" readingOrder="0" vertical="center"/>
    </xf>
    <xf borderId="50" fillId="0" fontId="4" numFmtId="10" xfId="0" applyAlignment="1" applyBorder="1" applyFont="1" applyNumberFormat="1">
      <alignment horizontal="right"/>
    </xf>
    <xf borderId="18" fillId="0" fontId="4" numFmtId="10" xfId="0" applyAlignment="1" applyBorder="1" applyFont="1" applyNumberFormat="1">
      <alignment horizontal="right"/>
    </xf>
    <xf borderId="25" fillId="0" fontId="4" numFmtId="10" xfId="0" applyAlignment="1" applyBorder="1" applyFont="1" applyNumberFormat="1">
      <alignment horizontal="right"/>
    </xf>
    <xf borderId="50" fillId="0" fontId="4" numFmtId="0" xfId="0" applyAlignment="1" applyBorder="1" applyFont="1">
      <alignment horizontal="left" vertical="center"/>
    </xf>
    <xf borderId="18" fillId="0" fontId="4" numFmtId="0" xfId="0" applyAlignment="1" applyBorder="1" applyFont="1">
      <alignment horizontal="center" vertical="center"/>
    </xf>
    <xf borderId="25" fillId="3" fontId="4" numFmtId="10" xfId="0" applyAlignment="1" applyBorder="1" applyFont="1" applyNumberFormat="1">
      <alignment horizontal="center" readingOrder="0" vertical="center"/>
    </xf>
    <xf borderId="25" fillId="0" fontId="4" numFmtId="10" xfId="0" applyAlignment="1" applyBorder="1" applyFont="1" applyNumberFormat="1">
      <alignment horizontal="center" vertical="center"/>
    </xf>
    <xf borderId="18" fillId="3" fontId="4" numFmtId="10" xfId="0" applyAlignment="1" applyBorder="1" applyFont="1" applyNumberFormat="1">
      <alignment horizontal="center" readingOrder="0"/>
    </xf>
    <xf borderId="25" fillId="0" fontId="4" numFmtId="10" xfId="0" applyBorder="1" applyFont="1" applyNumberFormat="1"/>
    <xf borderId="40" fillId="0" fontId="4" numFmtId="0" xfId="0" applyAlignment="1" applyBorder="1" applyFont="1">
      <alignment horizontal="center" vertical="center"/>
    </xf>
    <xf borderId="50" fillId="0" fontId="4" numFmtId="0" xfId="0" applyAlignment="1" applyBorder="1" applyFont="1">
      <alignment horizontal="right"/>
    </xf>
    <xf borderId="18" fillId="3" fontId="4" numFmtId="0" xfId="0" applyAlignment="1" applyBorder="1" applyFont="1">
      <alignment horizontal="center" readingOrder="0"/>
    </xf>
    <xf borderId="51" fillId="0" fontId="4" numFmtId="0" xfId="0" applyAlignment="1" applyBorder="1" applyFont="1">
      <alignment horizontal="left" vertical="center"/>
    </xf>
    <xf borderId="59" fillId="0" fontId="3" numFmtId="0" xfId="0" applyBorder="1" applyFont="1"/>
    <xf borderId="34" fillId="3" fontId="4" numFmtId="10" xfId="0" applyAlignment="1" applyBorder="1" applyFont="1" applyNumberFormat="1">
      <alignment horizontal="center" readingOrder="0" vertical="center"/>
    </xf>
    <xf borderId="18" fillId="0" fontId="4" numFmtId="0" xfId="0" applyAlignment="1" applyBorder="1" applyFont="1">
      <alignment horizontal="center"/>
    </xf>
    <xf borderId="29" fillId="0" fontId="4" numFmtId="0" xfId="0" applyAlignment="1" applyBorder="1" applyFont="1">
      <alignment vertical="center"/>
    </xf>
    <xf borderId="30" fillId="0" fontId="4" numFmtId="0" xfId="0" applyAlignment="1" applyBorder="1" applyFont="1">
      <alignment vertical="center"/>
    </xf>
    <xf borderId="60" fillId="0" fontId="4" numFmtId="10" xfId="0" applyAlignment="1" applyBorder="1" applyFont="1" applyNumberFormat="1">
      <alignment vertical="center"/>
    </xf>
    <xf borderId="26" fillId="0" fontId="4" numFmtId="0" xfId="0" applyAlignment="1" applyBorder="1" applyFont="1">
      <alignment horizontal="left" vertical="center"/>
    </xf>
    <xf borderId="27" fillId="0" fontId="4" numFmtId="0" xfId="0" applyAlignment="1" applyBorder="1" applyFont="1">
      <alignment horizontal="left" vertical="center"/>
    </xf>
    <xf borderId="61" fillId="0" fontId="4" numFmtId="0" xfId="0" applyAlignment="1" applyBorder="1" applyFont="1">
      <alignment vertical="center"/>
    </xf>
    <xf borderId="62" fillId="6" fontId="5" numFmtId="0" xfId="0" applyAlignment="1" applyBorder="1" applyFont="1">
      <alignment shrinkToFit="0" vertical="center" wrapText="1"/>
    </xf>
    <xf borderId="63" fillId="6" fontId="4" numFmtId="0" xfId="0" applyAlignment="1" applyBorder="1" applyFont="1">
      <alignment vertical="center"/>
    </xf>
    <xf borderId="35" fillId="6" fontId="5" numFmtId="10" xfId="0" applyAlignment="1" applyBorder="1" applyFont="1" applyNumberFormat="1">
      <alignment horizontal="center" shrinkToFit="0" vertical="center" wrapText="1"/>
    </xf>
    <xf borderId="51" fillId="0" fontId="4" numFmtId="10" xfId="0" applyAlignment="1" applyBorder="1" applyFont="1" applyNumberFormat="1">
      <alignment horizontal="right"/>
    </xf>
    <xf borderId="20" fillId="0" fontId="4" numFmtId="10" xfId="0" applyAlignment="1" applyBorder="1" applyFont="1" applyNumberFormat="1">
      <alignment horizontal="right"/>
    </xf>
    <xf borderId="34" fillId="0" fontId="4" numFmtId="10" xfId="0" applyAlignment="1" applyBorder="1" applyFont="1" applyNumberFormat="1">
      <alignment horizontal="right"/>
    </xf>
    <xf borderId="0" fillId="0" fontId="1" numFmtId="0" xfId="0" applyAlignment="1" applyFont="1">
      <alignment horizontal="center"/>
    </xf>
    <xf borderId="9" fillId="9" fontId="6" numFmtId="0" xfId="0" applyAlignment="1" applyBorder="1" applyFont="1">
      <alignment horizontal="center" vertical="center"/>
    </xf>
    <xf borderId="64" fillId="0" fontId="3" numFmtId="0" xfId="0" applyBorder="1" applyFont="1"/>
    <xf borderId="50" fillId="0" fontId="19" numFmtId="0" xfId="0" applyAlignment="1" applyBorder="1" applyFont="1">
      <alignment horizontal="center" vertical="center"/>
    </xf>
    <xf borderId="18" fillId="10" fontId="19" numFmtId="0" xfId="0" applyAlignment="1" applyBorder="1" applyFill="1" applyFont="1">
      <alignment horizontal="center" vertical="center"/>
    </xf>
    <xf borderId="50" fillId="0" fontId="18" numFmtId="0" xfId="0" applyAlignment="1" applyBorder="1" applyFont="1">
      <alignment horizontal="center" vertical="center"/>
    </xf>
    <xf borderId="18" fillId="10" fontId="18" numFmtId="2" xfId="0" applyAlignment="1" applyBorder="1" applyFont="1" applyNumberFormat="1">
      <alignment horizontal="right" vertical="center"/>
    </xf>
    <xf borderId="51" fillId="0" fontId="18" numFmtId="0" xfId="0" applyAlignment="1" applyBorder="1" applyFont="1">
      <alignment horizontal="center" vertical="center"/>
    </xf>
    <xf borderId="20" fillId="10" fontId="18" numFmtId="2" xfId="0" applyAlignment="1" applyBorder="1" applyFont="1" applyNumberFormat="1">
      <alignment horizontal="right" vertical="center"/>
    </xf>
    <xf borderId="65" fillId="9" fontId="2" numFmtId="0" xfId="0" applyAlignment="1" applyBorder="1" applyFont="1">
      <alignment horizontal="center"/>
    </xf>
    <xf borderId="66" fillId="0" fontId="1" numFmtId="0" xfId="0" applyBorder="1" applyFont="1"/>
    <xf borderId="66" fillId="0" fontId="22" numFmtId="0" xfId="0" applyAlignment="1" applyBorder="1" applyFont="1">
      <alignment horizontal="left"/>
    </xf>
    <xf borderId="67" fillId="0" fontId="22" numFmtId="0" xfId="0" applyAlignment="1" applyBorder="1" applyFont="1">
      <alignment horizontal="left"/>
    </xf>
    <xf borderId="50" fillId="0" fontId="2" numFmtId="0" xfId="0" applyAlignment="1" applyBorder="1" applyFont="1">
      <alignment horizontal="center"/>
    </xf>
    <xf borderId="18" fillId="0" fontId="2" numFmtId="0" xfId="0" applyAlignment="1" applyBorder="1" applyFont="1">
      <alignment horizontal="center"/>
    </xf>
    <xf borderId="25" fillId="0" fontId="2" numFmtId="0" xfId="0" applyAlignment="1" applyBorder="1" applyFont="1">
      <alignment horizontal="center"/>
    </xf>
    <xf borderId="18" fillId="0" fontId="5" numFmtId="0" xfId="0" applyBorder="1" applyFont="1"/>
    <xf borderId="18" fillId="0" fontId="4" numFmtId="0" xfId="0" applyBorder="1" applyFont="1"/>
    <xf borderId="25" fillId="3" fontId="4" numFmtId="0" xfId="0" applyAlignment="1" applyBorder="1" applyFont="1">
      <alignment readingOrder="0"/>
    </xf>
    <xf borderId="25" fillId="0" fontId="4" numFmtId="171" xfId="0" applyAlignment="1" applyBorder="1" applyFont="1" applyNumberFormat="1">
      <alignment horizontal="center" readingOrder="0" shrinkToFit="0" vertical="center" wrapText="1"/>
    </xf>
    <xf borderId="25" fillId="0" fontId="4" numFmtId="172" xfId="0" applyAlignment="1" applyBorder="1" applyFont="1" applyNumberFormat="1">
      <alignment readingOrder="0"/>
    </xf>
    <xf borderId="25" fillId="0" fontId="4" numFmtId="2" xfId="0" applyAlignment="1" applyBorder="1" applyFont="1" applyNumberFormat="1">
      <alignment readingOrder="0"/>
    </xf>
    <xf borderId="25" fillId="3" fontId="4" numFmtId="172" xfId="0" applyAlignment="1" applyBorder="1" applyFont="1" applyNumberFormat="1">
      <alignment readingOrder="0"/>
    </xf>
    <xf borderId="25" fillId="0" fontId="4" numFmtId="172" xfId="0" applyBorder="1" applyFont="1" applyNumberFormat="1"/>
    <xf borderId="0" fillId="0" fontId="14" numFmtId="0" xfId="0" applyAlignment="1" applyFont="1">
      <alignment readingOrder="0"/>
    </xf>
    <xf borderId="25" fillId="3" fontId="4" numFmtId="173" xfId="0" applyAlignment="1" applyBorder="1" applyFont="1" applyNumberFormat="1">
      <alignment readingOrder="0"/>
    </xf>
    <xf borderId="51" fillId="0" fontId="4" numFmtId="0" xfId="0" applyBorder="1" applyFont="1"/>
    <xf borderId="20" fillId="0" fontId="4" numFmtId="0" xfId="0" applyBorder="1" applyFont="1"/>
    <xf borderId="34" fillId="0" fontId="4" numFmtId="172" xfId="0" applyBorder="1" applyFont="1" applyNumberFormat="1"/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4</xdr:row>
      <xdr:rowOff>28575</xdr:rowOff>
    </xdr:from>
    <xdr:ext cx="1285875" cy="3619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7</xdr:row>
      <xdr:rowOff>9525</xdr:rowOff>
    </xdr:from>
    <xdr:ext cx="2038350" cy="3714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4.63"/>
    <col customWidth="1" min="2" max="2" width="16.0"/>
    <col customWidth="1" min="3" max="3" width="11.88"/>
    <col customWidth="1" min="4" max="4" width="14.75"/>
    <col customWidth="1" min="5" max="5" width="15.38"/>
    <col customWidth="1" min="6" max="6" width="13.25"/>
    <col customWidth="1" min="7" max="7" width="9.13"/>
    <col customWidth="1" min="8" max="8" width="14.63"/>
    <col customWidth="1" min="9" max="9" width="13.38"/>
    <col customWidth="1" min="10" max="25" width="8.63"/>
  </cols>
  <sheetData>
    <row r="1" ht="16.5" customHeight="1">
      <c r="A1" s="1"/>
      <c r="B1" s="2"/>
      <c r="C1" s="2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2.75" customHeight="1">
      <c r="A2" s="4" t="s">
        <v>0</v>
      </c>
      <c r="B2" s="5"/>
      <c r="C2" s="5"/>
      <c r="D2" s="5"/>
      <c r="E2" s="5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ht="21.75" customHeight="1">
      <c r="A3" s="8" t="s">
        <v>1</v>
      </c>
      <c r="B3" s="9"/>
      <c r="C3" s="9"/>
      <c r="D3" s="9"/>
      <c r="E3" s="9"/>
      <c r="F3" s="10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ht="10.5" customHeight="1">
      <c r="A4" s="11"/>
      <c r="B4" s="2"/>
      <c r="C4" s="2"/>
      <c r="D4" s="3"/>
      <c r="E4" s="3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5.75" customHeight="1">
      <c r="A5" s="13" t="s">
        <v>2</v>
      </c>
      <c r="B5" s="14"/>
      <c r="C5" s="14"/>
      <c r="D5" s="14"/>
      <c r="E5" s="14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75" customHeight="1">
      <c r="A6" s="16" t="s">
        <v>3</v>
      </c>
      <c r="B6" s="17"/>
      <c r="C6" s="17"/>
      <c r="D6" s="18"/>
      <c r="E6" s="19" t="s">
        <v>4</v>
      </c>
      <c r="F6" s="20" t="s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5.75" customHeight="1">
      <c r="A7" s="21" t="str">
        <f>A44</f>
        <v>1. Mão-de-obra</v>
      </c>
      <c r="B7" s="22"/>
      <c r="C7" s="22"/>
      <c r="D7" s="22"/>
      <c r="E7" s="23">
        <f>+F134</f>
        <v>22538.85657</v>
      </c>
      <c r="F7" s="24">
        <f t="shared" ref="F7:F26" si="1">IFERROR(E7/$E$27,0)</f>
        <v>0.3496369598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5.75" customHeight="1">
      <c r="A8" s="26" t="str">
        <f>A46</f>
        <v>1.1. Coletor Turno Dia</v>
      </c>
      <c r="B8" s="27"/>
      <c r="C8" s="27"/>
      <c r="D8" s="27"/>
      <c r="E8" s="28">
        <f>F57</f>
        <v>14373.71782</v>
      </c>
      <c r="F8" s="29">
        <f t="shared" si="1"/>
        <v>0.2229741773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75" customHeight="1">
      <c r="A9" s="26" t="str">
        <f>A59</f>
        <v>1.2. Coletor Turno Noite</v>
      </c>
      <c r="B9" s="27"/>
      <c r="C9" s="27"/>
      <c r="D9" s="27"/>
      <c r="E9" s="28">
        <f>F76</f>
        <v>0</v>
      </c>
      <c r="F9" s="29">
        <f t="shared" si="1"/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26" t="str">
        <f>A78</f>
        <v>1.3. Motorista Turno do Dia</v>
      </c>
      <c r="B10" s="27"/>
      <c r="C10" s="27"/>
      <c r="D10" s="27"/>
      <c r="E10" s="28">
        <f>F91</f>
        <v>4827.741349</v>
      </c>
      <c r="F10" s="29">
        <f t="shared" si="1"/>
        <v>0.07489096897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26" t="str">
        <f>A93</f>
        <v>1.4. Motorista Turno Noite</v>
      </c>
      <c r="B11" s="27"/>
      <c r="C11" s="27"/>
      <c r="D11" s="27"/>
      <c r="E11" s="28">
        <f>F112</f>
        <v>0</v>
      </c>
      <c r="F11" s="29">
        <f t="shared" si="1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26" t="str">
        <f>A114</f>
        <v>1.5. Vale Transporte</v>
      </c>
      <c r="B12" s="27"/>
      <c r="C12" s="27"/>
      <c r="D12" s="27"/>
      <c r="E12" s="28">
        <f>F120</f>
        <v>580.3574</v>
      </c>
      <c r="F12" s="29">
        <f t="shared" si="1"/>
        <v>0.009002870057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26" t="str">
        <f>A122</f>
        <v>1.6. Vale-refeição (diário)</v>
      </c>
      <c r="B13" s="27"/>
      <c r="C13" s="27"/>
      <c r="D13" s="27"/>
      <c r="E13" s="28">
        <f>F126</f>
        <v>2757.04</v>
      </c>
      <c r="F13" s="29">
        <f t="shared" si="1"/>
        <v>0.04276894352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26" t="str">
        <f>A128</f>
        <v>1.7. Auxílio Alimentação (mensal)</v>
      </c>
      <c r="B14" s="27"/>
      <c r="C14" s="27"/>
      <c r="D14" s="27"/>
      <c r="E14" s="28">
        <f>F132</f>
        <v>0</v>
      </c>
      <c r="F14" s="29">
        <f t="shared" si="1"/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30" t="str">
        <f>A136</f>
        <v>2. Uniformes e Equipamentos de Proteção Individual</v>
      </c>
      <c r="B15" s="31"/>
      <c r="C15" s="31"/>
      <c r="D15" s="22"/>
      <c r="E15" s="23">
        <f>+F168</f>
        <v>1041.061667</v>
      </c>
      <c r="F15" s="24">
        <f t="shared" si="1"/>
        <v>0.01614960524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ht="15.75" customHeight="1">
      <c r="A16" s="30" t="str">
        <f>A170</f>
        <v>3. Veículos e Equipamentos</v>
      </c>
      <c r="B16" s="32"/>
      <c r="C16" s="22"/>
      <c r="D16" s="22"/>
      <c r="E16" s="23">
        <f>+F247</f>
        <v>26851.07134</v>
      </c>
      <c r="F16" s="24">
        <f t="shared" si="1"/>
        <v>0.4165307554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ht="15.75" customHeight="1">
      <c r="A17" s="33" t="str">
        <f>A172</f>
        <v>3.1. Veículo Coletor Compactador 19 m³</v>
      </c>
      <c r="B17" s="34"/>
      <c r="C17" s="27"/>
      <c r="D17" s="27"/>
      <c r="E17" s="28">
        <f>SUM(E18:E23)</f>
        <v>26851.07134</v>
      </c>
      <c r="F17" s="29">
        <f t="shared" si="1"/>
        <v>0.4165307554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35" t="s">
        <v>6</v>
      </c>
      <c r="B18" s="34"/>
      <c r="C18" s="27"/>
      <c r="D18" s="27"/>
      <c r="E18" s="28">
        <f>F188</f>
        <v>4480.905941</v>
      </c>
      <c r="F18" s="29">
        <f t="shared" si="1"/>
        <v>0.06951063935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35" t="s">
        <v>7</v>
      </c>
      <c r="B19" s="34"/>
      <c r="C19" s="27"/>
      <c r="D19" s="27"/>
      <c r="E19" s="28">
        <f>F204</f>
        <v>5101.169055</v>
      </c>
      <c r="F19" s="29">
        <f t="shared" si="1"/>
        <v>0.07913255202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33" t="str">
        <f>A206</f>
        <v>3.1.3. Impostos e Seguros</v>
      </c>
      <c r="B20" s="34"/>
      <c r="C20" s="27"/>
      <c r="D20" s="27"/>
      <c r="E20" s="28">
        <f>F212</f>
        <v>704.5813917</v>
      </c>
      <c r="F20" s="29">
        <f t="shared" si="1"/>
        <v>0.01092991097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33" t="str">
        <f>A214</f>
        <v>3.1.4. Consumos</v>
      </c>
      <c r="B21" s="34"/>
      <c r="C21" s="27"/>
      <c r="D21" s="27"/>
      <c r="E21" s="28">
        <f>F230</f>
        <v>11887.27469</v>
      </c>
      <c r="F21" s="29">
        <f t="shared" si="1"/>
        <v>0.184402903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33" t="str">
        <f>A232</f>
        <v>3.1.5. Manutenção</v>
      </c>
      <c r="B22" s="34"/>
      <c r="C22" s="27"/>
      <c r="D22" s="27"/>
      <c r="E22" s="28">
        <f>F235</f>
        <v>3209.8157</v>
      </c>
      <c r="F22" s="29">
        <f t="shared" si="1"/>
        <v>0.04979268577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33" t="str">
        <f>A237</f>
        <v>3.1.6. Pneus</v>
      </c>
      <c r="B23" s="34"/>
      <c r="C23" s="27"/>
      <c r="D23" s="27"/>
      <c r="E23" s="28">
        <f>F244</f>
        <v>1467.324567</v>
      </c>
      <c r="F23" s="29">
        <f t="shared" si="1"/>
        <v>0.02276206422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30" t="str">
        <f>A249</f>
        <v>4. Ferramentas e Materiais de Consumo</v>
      </c>
      <c r="B24" s="32"/>
      <c r="C24" s="22"/>
      <c r="D24" s="22"/>
      <c r="E24" s="23">
        <f>+F259</f>
        <v>50.49945</v>
      </c>
      <c r="F24" s="24">
        <f t="shared" si="1"/>
        <v>0.0007833793216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ht="15.75" customHeight="1">
      <c r="A25" s="30" t="str">
        <f>A261</f>
        <v>5. Monitoramento da Frota</v>
      </c>
      <c r="B25" s="32"/>
      <c r="C25" s="22"/>
      <c r="D25" s="22"/>
      <c r="E25" s="23">
        <f>+F270</f>
        <v>102</v>
      </c>
      <c r="F25" s="24">
        <f t="shared" si="1"/>
        <v>0.001582288338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ht="15.75" customHeight="1">
      <c r="A26" s="30" t="str">
        <f>A274</f>
        <v>6. Benefícios e Despesas Indiretas - BDI</v>
      </c>
      <c r="B26" s="32"/>
      <c r="C26" s="22"/>
      <c r="D26" s="22"/>
      <c r="E26" s="36">
        <f>+F280</f>
        <v>13880.10939</v>
      </c>
      <c r="F26" s="24">
        <f t="shared" si="1"/>
        <v>0.2153170119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ht="15.75" customHeight="1">
      <c r="A27" s="37" t="s">
        <v>8</v>
      </c>
      <c r="B27" s="38"/>
      <c r="C27" s="39"/>
      <c r="D27" s="39"/>
      <c r="E27" s="40">
        <f t="shared" ref="E27:F27" si="2">E7+E15+E16+E24+E25+E26</f>
        <v>64463.59842</v>
      </c>
      <c r="F27" s="41">
        <f t="shared" si="2"/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2.75" customHeight="1">
      <c r="A28" s="1"/>
      <c r="B28" s="1"/>
      <c r="C28" s="1"/>
      <c r="D28" s="3"/>
      <c r="E28" s="3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2.75" customHeight="1">
      <c r="A29" s="1"/>
      <c r="B29" s="1"/>
      <c r="C29" s="1"/>
      <c r="D29" s="3"/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0" customHeight="1">
      <c r="A30" s="13" t="s">
        <v>9</v>
      </c>
      <c r="B30" s="14"/>
      <c r="C30" s="14"/>
      <c r="D30" s="14"/>
      <c r="E30" s="15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0" customHeight="1">
      <c r="A31" s="42" t="s">
        <v>10</v>
      </c>
      <c r="B31" s="14"/>
      <c r="C31" s="14"/>
      <c r="D31" s="43"/>
      <c r="E31" s="44" t="s">
        <v>11</v>
      </c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0" customHeight="1">
      <c r="A32" s="45" t="str">
        <f>+A46</f>
        <v>1.1. Coletor Turno Dia</v>
      </c>
      <c r="B32" s="17"/>
      <c r="C32" s="17"/>
      <c r="D32" s="46"/>
      <c r="E32" s="47">
        <f>C56</f>
        <v>3</v>
      </c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0" customHeight="1">
      <c r="A33" s="26" t="str">
        <f>+A59</f>
        <v>1.2. Coletor Turno Noite</v>
      </c>
      <c r="B33" s="27"/>
      <c r="C33" s="27"/>
      <c r="D33" s="48"/>
      <c r="E33" s="49">
        <f>C75</f>
        <v>0</v>
      </c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0" customHeight="1">
      <c r="A34" s="26" t="str">
        <f>+A78</f>
        <v>1.3. Motorista Turno do Dia</v>
      </c>
      <c r="B34" s="27"/>
      <c r="C34" s="27"/>
      <c r="D34" s="48"/>
      <c r="E34" s="49">
        <f>C90</f>
        <v>1</v>
      </c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0" customHeight="1">
      <c r="A35" s="26" t="str">
        <f>+A93</f>
        <v>1.4. Motorista Turno Noite</v>
      </c>
      <c r="B35" s="27"/>
      <c r="C35" s="27"/>
      <c r="D35" s="48"/>
      <c r="E35" s="49">
        <f>C111</f>
        <v>0</v>
      </c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0" customHeight="1">
      <c r="A36" s="50" t="s">
        <v>12</v>
      </c>
      <c r="B36" s="51"/>
      <c r="C36" s="51"/>
      <c r="D36" s="52"/>
      <c r="E36" s="53">
        <f>SUM(E32:E35)</f>
        <v>4</v>
      </c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0" customHeight="1">
      <c r="A37" s="54"/>
      <c r="B37" s="55"/>
      <c r="C37" s="3"/>
      <c r="D37" s="3"/>
      <c r="E37" s="12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0" customHeight="1">
      <c r="A38" s="56" t="s">
        <v>13</v>
      </c>
      <c r="B38" s="57"/>
      <c r="C38" s="57"/>
      <c r="D38" s="58"/>
      <c r="E38" s="44" t="s">
        <v>11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0" customHeight="1">
      <c r="A39" s="59" t="str">
        <f>+A172</f>
        <v>3.1. Veículo Coletor Compactador 19 m³</v>
      </c>
      <c r="B39" s="60"/>
      <c r="C39" s="60"/>
      <c r="D39" s="61"/>
      <c r="E39" s="62">
        <f>C187</f>
        <v>1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0" customHeight="1">
      <c r="A40" s="3"/>
      <c r="B40" s="3"/>
      <c r="C40" s="3"/>
      <c r="D40" s="1"/>
      <c r="E40" s="6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2.75" customHeight="1">
      <c r="A41" s="3"/>
      <c r="B41" s="3"/>
      <c r="C41" s="3"/>
      <c r="D41" s="1"/>
      <c r="E41" s="6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65" t="s">
        <v>14</v>
      </c>
      <c r="B42" s="66">
        <v>1.0</v>
      </c>
      <c r="C42" s="67"/>
      <c r="D42" s="25"/>
      <c r="E42" s="68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ht="15.75" customHeight="1">
      <c r="A43" s="3"/>
      <c r="B43" s="3"/>
      <c r="C43" s="3"/>
      <c r="D43" s="1"/>
      <c r="E43" s="6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2.75" customHeight="1">
      <c r="A44" s="25" t="s">
        <v>15</v>
      </c>
      <c r="B44" s="1"/>
      <c r="C44" s="1"/>
      <c r="D44" s="3"/>
      <c r="E44" s="3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1.25" customHeight="1">
      <c r="A45" s="1"/>
      <c r="B45" s="1"/>
      <c r="C45" s="1"/>
      <c r="D45" s="3"/>
      <c r="E45" s="3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3.5" customHeight="1">
      <c r="A46" s="1" t="s">
        <v>16</v>
      </c>
      <c r="B46" s="1"/>
      <c r="C46" s="1"/>
      <c r="D46" s="3"/>
      <c r="E46" s="3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3.5" customHeight="1">
      <c r="A47" s="69" t="s">
        <v>17</v>
      </c>
      <c r="B47" s="70" t="s">
        <v>18</v>
      </c>
      <c r="C47" s="70" t="s">
        <v>11</v>
      </c>
      <c r="D47" s="71" t="s">
        <v>19</v>
      </c>
      <c r="E47" s="71" t="s">
        <v>20</v>
      </c>
      <c r="F47" s="72" t="s">
        <v>21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2.75" customHeight="1">
      <c r="A48" s="73" t="s">
        <v>22</v>
      </c>
      <c r="B48" s="74" t="s">
        <v>23</v>
      </c>
      <c r="C48" s="74">
        <v>1.0</v>
      </c>
      <c r="D48" s="75">
        <v>1856.57</v>
      </c>
      <c r="E48" s="76">
        <f t="shared" ref="E48:E50" si="3">C48*D48</f>
        <v>1856.57</v>
      </c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2.75" customHeight="1">
      <c r="A49" s="77" t="s">
        <v>24</v>
      </c>
      <c r="B49" s="78" t="s">
        <v>25</v>
      </c>
      <c r="C49" s="79">
        <v>7.33</v>
      </c>
      <c r="D49" s="80">
        <f>D48/220*2</f>
        <v>16.87790909</v>
      </c>
      <c r="E49" s="80">
        <f t="shared" si="3"/>
        <v>123.7150736</v>
      </c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2.75" customHeight="1">
      <c r="A50" s="77" t="s">
        <v>26</v>
      </c>
      <c r="B50" s="78" t="s">
        <v>25</v>
      </c>
      <c r="C50" s="79">
        <v>0.0</v>
      </c>
      <c r="D50" s="80">
        <f>D48/220*1.5</f>
        <v>12.65843182</v>
      </c>
      <c r="E50" s="80">
        <f t="shared" si="3"/>
        <v>0</v>
      </c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2.75" customHeight="1">
      <c r="A51" s="77" t="s">
        <v>27</v>
      </c>
      <c r="B51" s="78" t="s">
        <v>28</v>
      </c>
      <c r="C51" s="1"/>
      <c r="D51" s="80">
        <f>63/302*(SUM(E49:E50))</f>
        <v>25.80811139</v>
      </c>
      <c r="E51" s="80">
        <f>D51</f>
        <v>25.80811139</v>
      </c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2.75" customHeight="1">
      <c r="A52" s="77" t="s">
        <v>29</v>
      </c>
      <c r="B52" s="78" t="s">
        <v>5</v>
      </c>
      <c r="C52" s="78">
        <v>40.0</v>
      </c>
      <c r="D52" s="80">
        <f>SUM(E48:E51)</f>
        <v>2006.093185</v>
      </c>
      <c r="E52" s="80">
        <f>C52*D52/100</f>
        <v>802.437274</v>
      </c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2.75" customHeight="1">
      <c r="A53" s="81" t="s">
        <v>30</v>
      </c>
      <c r="B53" s="82"/>
      <c r="C53" s="82"/>
      <c r="D53" s="83"/>
      <c r="E53" s="84">
        <f>SUM(E48:E52)</f>
        <v>2808.530459</v>
      </c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2.75" customHeight="1">
      <c r="A54" s="77" t="s">
        <v>31</v>
      </c>
      <c r="B54" s="78" t="s">
        <v>5</v>
      </c>
      <c r="C54" s="85">
        <f>'2.Encargos Sociais'!$C$32*100</f>
        <v>70.595952</v>
      </c>
      <c r="D54" s="80">
        <f>E53</f>
        <v>2808.530459</v>
      </c>
      <c r="E54" s="80">
        <f>D54*C54/100</f>
        <v>1982.708815</v>
      </c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2.75" customHeight="1">
      <c r="A55" s="81" t="s">
        <v>32</v>
      </c>
      <c r="B55" s="82"/>
      <c r="C55" s="82"/>
      <c r="D55" s="83"/>
      <c r="E55" s="84">
        <f>E53+E54</f>
        <v>4791.239274</v>
      </c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2.75" customHeight="1">
      <c r="A56" s="77" t="s">
        <v>33</v>
      </c>
      <c r="B56" s="78" t="s">
        <v>34</v>
      </c>
      <c r="C56" s="86">
        <v>3.0</v>
      </c>
      <c r="D56" s="80">
        <f>E55</f>
        <v>4791.239274</v>
      </c>
      <c r="E56" s="80">
        <f>C56*D56</f>
        <v>14373.71782</v>
      </c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3.5" customHeight="1">
      <c r="A57" s="1"/>
      <c r="B57" s="1"/>
      <c r="C57" s="1"/>
      <c r="D57" s="87" t="s">
        <v>35</v>
      </c>
      <c r="E57" s="88">
        <f>$B$42</f>
        <v>1</v>
      </c>
      <c r="F57" s="89">
        <f>E56*E57</f>
        <v>14373.71782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1.25" customHeight="1">
      <c r="A58" s="1"/>
      <c r="B58" s="1"/>
      <c r="C58" s="1"/>
      <c r="D58" s="3"/>
      <c r="E58" s="3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2.75" customHeight="1">
      <c r="A59" s="1" t="s">
        <v>36</v>
      </c>
      <c r="B59" s="1"/>
      <c r="C59" s="1"/>
      <c r="D59" s="3"/>
      <c r="E59" s="3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2.75" customHeight="1">
      <c r="A60" s="69" t="s">
        <v>17</v>
      </c>
      <c r="B60" s="70" t="s">
        <v>18</v>
      </c>
      <c r="C60" s="70" t="s">
        <v>11</v>
      </c>
      <c r="D60" s="71" t="s">
        <v>19</v>
      </c>
      <c r="E60" s="71" t="s">
        <v>20</v>
      </c>
      <c r="F60" s="72" t="s">
        <v>37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2.75" customHeight="1">
      <c r="A61" s="73" t="s">
        <v>22</v>
      </c>
      <c r="B61" s="74" t="s">
        <v>23</v>
      </c>
      <c r="C61" s="74">
        <v>1.0</v>
      </c>
      <c r="D61" s="76">
        <f>D48</f>
        <v>1856.57</v>
      </c>
      <c r="E61" s="76">
        <f>C61*D61</f>
        <v>1856.57</v>
      </c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2.75" customHeight="1">
      <c r="A62" s="77" t="s">
        <v>38</v>
      </c>
      <c r="B62" s="78" t="s">
        <v>39</v>
      </c>
      <c r="C62" s="90"/>
      <c r="D62" s="80"/>
      <c r="E62" s="80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2.75" customHeight="1">
      <c r="A63" s="77"/>
      <c r="B63" s="78" t="s">
        <v>40</v>
      </c>
      <c r="C63" s="91">
        <f>C62*8/7</f>
        <v>0</v>
      </c>
      <c r="D63" s="80">
        <f>D61/220*0.2</f>
        <v>1.687790909</v>
      </c>
      <c r="E63" s="80">
        <f t="shared" ref="E63:E64" si="4">C63*D63</f>
        <v>0</v>
      </c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2.75" customHeight="1">
      <c r="A64" s="77" t="s">
        <v>24</v>
      </c>
      <c r="B64" s="78" t="s">
        <v>25</v>
      </c>
      <c r="C64" s="90"/>
      <c r="D64" s="80">
        <f>D61/220*2</f>
        <v>16.87790909</v>
      </c>
      <c r="E64" s="80">
        <f t="shared" si="4"/>
        <v>0</v>
      </c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2.75" customHeight="1">
      <c r="A65" s="77" t="s">
        <v>41</v>
      </c>
      <c r="B65" s="78" t="s">
        <v>39</v>
      </c>
      <c r="C65" s="90"/>
      <c r="D65" s="80"/>
      <c r="E65" s="80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2.75" customHeight="1">
      <c r="A66" s="77"/>
      <c r="B66" s="78" t="s">
        <v>40</v>
      </c>
      <c r="C66" s="91">
        <f>C65*8/7</f>
        <v>0</v>
      </c>
      <c r="D66" s="80">
        <f>D61/220*2*1.2</f>
        <v>20.25349091</v>
      </c>
      <c r="E66" s="80">
        <f t="shared" ref="E66:E67" si="5">C66*D66</f>
        <v>0</v>
      </c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2.75" customHeight="1">
      <c r="A67" s="77" t="s">
        <v>26</v>
      </c>
      <c r="B67" s="78" t="s">
        <v>25</v>
      </c>
      <c r="C67" s="90"/>
      <c r="D67" s="80">
        <f>D61/220*1.5</f>
        <v>12.65843182</v>
      </c>
      <c r="E67" s="80">
        <f t="shared" si="5"/>
        <v>0</v>
      </c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2.75" customHeight="1">
      <c r="A68" s="77" t="s">
        <v>42</v>
      </c>
      <c r="B68" s="78" t="s">
        <v>39</v>
      </c>
      <c r="C68" s="90"/>
      <c r="D68" s="80"/>
      <c r="E68" s="80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2.75" customHeight="1">
      <c r="A69" s="77"/>
      <c r="B69" s="78" t="s">
        <v>40</v>
      </c>
      <c r="C69" s="80">
        <f>C68*8/7</f>
        <v>0</v>
      </c>
      <c r="D69" s="80">
        <f>D61/220*1.5*1.2</f>
        <v>15.19011818</v>
      </c>
      <c r="E69" s="80">
        <f>C69*D69</f>
        <v>0</v>
      </c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2.75" customHeight="1">
      <c r="A70" s="77" t="s">
        <v>27</v>
      </c>
      <c r="B70" s="78" t="s">
        <v>28</v>
      </c>
      <c r="C70" s="1"/>
      <c r="D70" s="80">
        <f>63/302*(SUM(E64:E69))</f>
        <v>0</v>
      </c>
      <c r="E70" s="80">
        <f>D70</f>
        <v>0</v>
      </c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2.75" customHeight="1">
      <c r="A71" s="77" t="s">
        <v>29</v>
      </c>
      <c r="B71" s="78" t="s">
        <v>5</v>
      </c>
      <c r="C71" s="78">
        <f>+C52</f>
        <v>40</v>
      </c>
      <c r="D71" s="80">
        <f>SUM(E61:E70)</f>
        <v>1856.57</v>
      </c>
      <c r="E71" s="80">
        <f>C71*D71/100</f>
        <v>742.628</v>
      </c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2.75" customHeight="1">
      <c r="A72" s="81" t="s">
        <v>30</v>
      </c>
      <c r="B72" s="82"/>
      <c r="C72" s="82"/>
      <c r="D72" s="83"/>
      <c r="E72" s="84">
        <f>SUM(E61:E71)</f>
        <v>2599.198</v>
      </c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2.75" customHeight="1">
      <c r="A73" s="77" t="s">
        <v>31</v>
      </c>
      <c r="B73" s="78" t="s">
        <v>5</v>
      </c>
      <c r="C73" s="85">
        <f>'2.Encargos Sociais'!$C$32*100</f>
        <v>70.595952</v>
      </c>
      <c r="D73" s="80">
        <f>E72</f>
        <v>2599.198</v>
      </c>
      <c r="E73" s="80">
        <f>D73*C73/100</f>
        <v>1834.928572</v>
      </c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2.75" customHeight="1">
      <c r="A74" s="81" t="s">
        <v>32</v>
      </c>
      <c r="B74" s="82"/>
      <c r="C74" s="82"/>
      <c r="D74" s="83"/>
      <c r="E74" s="84">
        <f>E72+E73</f>
        <v>4434.126572</v>
      </c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2.75" customHeight="1">
      <c r="A75" s="77" t="s">
        <v>33</v>
      </c>
      <c r="B75" s="78" t="s">
        <v>34</v>
      </c>
      <c r="C75" s="86">
        <v>0.0</v>
      </c>
      <c r="D75" s="80">
        <f>E74</f>
        <v>4434.126572</v>
      </c>
      <c r="E75" s="80">
        <f>C75*D75</f>
        <v>0</v>
      </c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2.75" customHeight="1">
      <c r="A76" s="1"/>
      <c r="B76" s="1"/>
      <c r="C76" s="1"/>
      <c r="D76" s="87" t="s">
        <v>35</v>
      </c>
      <c r="E76" s="88">
        <f>$B$42</f>
        <v>1</v>
      </c>
      <c r="F76" s="89">
        <f>E75*E76</f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1.25" customHeight="1">
      <c r="A77" s="1"/>
      <c r="B77" s="1"/>
      <c r="C77" s="1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2.75" customHeight="1">
      <c r="A78" s="1" t="s">
        <v>43</v>
      </c>
      <c r="B78" s="1"/>
      <c r="C78" s="1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2.75" customHeight="1">
      <c r="A79" s="69" t="s">
        <v>17</v>
      </c>
      <c r="B79" s="70" t="s">
        <v>18</v>
      </c>
      <c r="C79" s="70" t="s">
        <v>11</v>
      </c>
      <c r="D79" s="71" t="s">
        <v>19</v>
      </c>
      <c r="E79" s="71" t="s">
        <v>20</v>
      </c>
      <c r="F79" s="72" t="s">
        <v>44</v>
      </c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</row>
    <row r="80" ht="12.75" customHeight="1">
      <c r="A80" s="73" t="s">
        <v>45</v>
      </c>
      <c r="B80" s="74" t="s">
        <v>23</v>
      </c>
      <c r="C80" s="74">
        <v>1.0</v>
      </c>
      <c r="D80" s="75">
        <v>2091.0</v>
      </c>
      <c r="E80" s="76">
        <f>C80*D80</f>
        <v>2091</v>
      </c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2.75" customHeight="1">
      <c r="A81" s="73" t="s">
        <v>46</v>
      </c>
      <c r="B81" s="74" t="s">
        <v>23</v>
      </c>
      <c r="C81" s="74">
        <v>1.0</v>
      </c>
      <c r="D81" s="75">
        <v>1320.0</v>
      </c>
      <c r="E81" s="76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2.75" customHeight="1">
      <c r="A82" s="77" t="s">
        <v>24</v>
      </c>
      <c r="B82" s="78" t="s">
        <v>25</v>
      </c>
      <c r="C82" s="79">
        <v>7.33</v>
      </c>
      <c r="D82" s="80">
        <f>D80/220*2</f>
        <v>19.00909091</v>
      </c>
      <c r="E82" s="80">
        <f t="shared" ref="E82:E83" si="6">C82*D82</f>
        <v>139.3366364</v>
      </c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2.75" customHeight="1">
      <c r="A83" s="77" t="s">
        <v>26</v>
      </c>
      <c r="B83" s="78" t="s">
        <v>25</v>
      </c>
      <c r="C83" s="90"/>
      <c r="D83" s="80">
        <f>D80/220*1.5</f>
        <v>14.25681818</v>
      </c>
      <c r="E83" s="80">
        <f t="shared" si="6"/>
        <v>0</v>
      </c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2.75" customHeight="1">
      <c r="A84" s="77" t="s">
        <v>27</v>
      </c>
      <c r="B84" s="78" t="s">
        <v>28</v>
      </c>
      <c r="C84" s="1"/>
      <c r="D84" s="80">
        <f>63/302*(SUM(E82:E83))</f>
        <v>29.06691421</v>
      </c>
      <c r="E84" s="80">
        <f>D84</f>
        <v>29.06691421</v>
      </c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2.75" customHeight="1">
      <c r="A85" s="77" t="s">
        <v>47</v>
      </c>
      <c r="B85" s="78"/>
      <c r="C85" s="93">
        <v>1.0</v>
      </c>
      <c r="D85" s="80"/>
      <c r="E85" s="80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2.75" customHeight="1">
      <c r="A86" s="77" t="s">
        <v>29</v>
      </c>
      <c r="B86" s="78" t="s">
        <v>5</v>
      </c>
      <c r="C86" s="86">
        <v>40.0</v>
      </c>
      <c r="D86" s="80">
        <f>IF(C85=2,SUM(E80:E84),IF(C85=1,(SUM(E80:E84))*D81/D80,0))</f>
        <v>1426.309272</v>
      </c>
      <c r="E86" s="80">
        <f>C86*D86/100</f>
        <v>570.5237086</v>
      </c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2.75" customHeight="1">
      <c r="A87" s="94" t="s">
        <v>30</v>
      </c>
      <c r="B87" s="82"/>
      <c r="C87" s="82"/>
      <c r="D87" s="83"/>
      <c r="E87" s="95">
        <f>SUM(E80:E86)</f>
        <v>2829.927259</v>
      </c>
      <c r="F87" s="67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ht="12.75" customHeight="1">
      <c r="A88" s="77" t="s">
        <v>31</v>
      </c>
      <c r="B88" s="78" t="s">
        <v>5</v>
      </c>
      <c r="C88" s="85">
        <f>'2.Encargos Sociais'!$C$32*100</f>
        <v>70.595952</v>
      </c>
      <c r="D88" s="80">
        <f>E87</f>
        <v>2829.927259</v>
      </c>
      <c r="E88" s="80">
        <f>D88*C88/100</f>
        <v>1997.81409</v>
      </c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2.75" customHeight="1">
      <c r="A89" s="94" t="s">
        <v>48</v>
      </c>
      <c r="B89" s="96"/>
      <c r="C89" s="96"/>
      <c r="D89" s="97"/>
      <c r="E89" s="95">
        <f>E87+E88</f>
        <v>4827.741349</v>
      </c>
      <c r="F89" s="67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ht="12.75" customHeight="1">
      <c r="A90" s="77" t="s">
        <v>33</v>
      </c>
      <c r="B90" s="78" t="s">
        <v>34</v>
      </c>
      <c r="C90" s="86">
        <v>1.0</v>
      </c>
      <c r="D90" s="80">
        <f>E89</f>
        <v>4827.741349</v>
      </c>
      <c r="E90" s="80">
        <f>C90*D90</f>
        <v>4827.741349</v>
      </c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2.75" customHeight="1">
      <c r="A91" s="1"/>
      <c r="B91" s="1"/>
      <c r="C91" s="1"/>
      <c r="D91" s="87" t="s">
        <v>35</v>
      </c>
      <c r="E91" s="88">
        <f>$B$42</f>
        <v>1</v>
      </c>
      <c r="F91" s="89">
        <f>E90*E91</f>
        <v>4827.741349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1.25" customHeight="1">
      <c r="A92" s="1"/>
      <c r="B92" s="1"/>
      <c r="C92" s="1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2.75" customHeight="1">
      <c r="A93" s="1" t="s">
        <v>49</v>
      </c>
      <c r="B93" s="1"/>
      <c r="C93" s="1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2.75" customHeight="1">
      <c r="A94" s="69" t="s">
        <v>17</v>
      </c>
      <c r="B94" s="70" t="s">
        <v>18</v>
      </c>
      <c r="C94" s="70" t="s">
        <v>11</v>
      </c>
      <c r="D94" s="71" t="s">
        <v>19</v>
      </c>
      <c r="E94" s="71" t="s">
        <v>20</v>
      </c>
      <c r="F94" s="72" t="s">
        <v>50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2.75" customHeight="1">
      <c r="A95" s="73" t="s">
        <v>45</v>
      </c>
      <c r="B95" s="74" t="s">
        <v>23</v>
      </c>
      <c r="C95" s="74">
        <v>1.0</v>
      </c>
      <c r="D95" s="76">
        <f t="shared" ref="D95:D96" si="7">D80</f>
        <v>2091</v>
      </c>
      <c r="E95" s="76">
        <f>C95*D95</f>
        <v>2091</v>
      </c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2.75" customHeight="1">
      <c r="A96" s="73" t="s">
        <v>46</v>
      </c>
      <c r="B96" s="74" t="s">
        <v>23</v>
      </c>
      <c r="C96" s="74">
        <v>1.0</v>
      </c>
      <c r="D96" s="80">
        <f t="shared" si="7"/>
        <v>1320</v>
      </c>
      <c r="E96" s="80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2.75" customHeight="1">
      <c r="A97" s="77" t="s">
        <v>38</v>
      </c>
      <c r="B97" s="78" t="s">
        <v>39</v>
      </c>
      <c r="C97" s="90"/>
      <c r="D97" s="77"/>
      <c r="E97" s="77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2.75" customHeight="1">
      <c r="A98" s="77"/>
      <c r="B98" s="78" t="s">
        <v>40</v>
      </c>
      <c r="C98" s="80">
        <f>C97*8/7</f>
        <v>0</v>
      </c>
      <c r="D98" s="80">
        <f>D95/220*0.2</f>
        <v>1.900909091</v>
      </c>
      <c r="E98" s="80">
        <f t="shared" ref="E98:E99" si="8">C98*D98</f>
        <v>0</v>
      </c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2.75" customHeight="1">
      <c r="A99" s="77" t="s">
        <v>24</v>
      </c>
      <c r="B99" s="78" t="s">
        <v>25</v>
      </c>
      <c r="C99" s="90"/>
      <c r="D99" s="80">
        <f>D95/220*2</f>
        <v>19.00909091</v>
      </c>
      <c r="E99" s="80">
        <f t="shared" si="8"/>
        <v>0</v>
      </c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2.75" customHeight="1">
      <c r="A100" s="77" t="s">
        <v>41</v>
      </c>
      <c r="B100" s="78" t="s">
        <v>39</v>
      </c>
      <c r="C100" s="90"/>
      <c r="D100" s="80"/>
      <c r="E100" s="80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2.75" customHeight="1">
      <c r="A101" s="77"/>
      <c r="B101" s="78" t="s">
        <v>40</v>
      </c>
      <c r="C101" s="80">
        <f>C100*8/7</f>
        <v>0</v>
      </c>
      <c r="D101" s="80">
        <f>D95/220*2*1.2</f>
        <v>22.81090909</v>
      </c>
      <c r="E101" s="80">
        <f t="shared" ref="E101:E102" si="9">C101*D101</f>
        <v>0</v>
      </c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2.75" customHeight="1">
      <c r="A102" s="77" t="s">
        <v>26</v>
      </c>
      <c r="B102" s="78" t="s">
        <v>25</v>
      </c>
      <c r="C102" s="90"/>
      <c r="D102" s="80">
        <f>D95/220*1.5</f>
        <v>14.25681818</v>
      </c>
      <c r="E102" s="80">
        <f t="shared" si="9"/>
        <v>0</v>
      </c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2.75" customHeight="1">
      <c r="A103" s="77" t="s">
        <v>42</v>
      </c>
      <c r="B103" s="78" t="s">
        <v>39</v>
      </c>
      <c r="C103" s="90"/>
      <c r="D103" s="80"/>
      <c r="E103" s="80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2.75" customHeight="1">
      <c r="A104" s="77"/>
      <c r="B104" s="78" t="s">
        <v>40</v>
      </c>
      <c r="C104" s="80">
        <f>C103*8/7</f>
        <v>0</v>
      </c>
      <c r="D104" s="80">
        <f>D95/220*1.5*1.2</f>
        <v>17.10818182</v>
      </c>
      <c r="E104" s="80">
        <f>C104*D104</f>
        <v>0</v>
      </c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2.75" customHeight="1">
      <c r="A105" s="77" t="s">
        <v>27</v>
      </c>
      <c r="B105" s="78" t="s">
        <v>28</v>
      </c>
      <c r="C105" s="1"/>
      <c r="D105" s="80">
        <f>63/302*(SUM(E99:E104))</f>
        <v>0</v>
      </c>
      <c r="E105" s="80">
        <f>D105</f>
        <v>0</v>
      </c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2.75" customHeight="1">
      <c r="A106" s="77" t="s">
        <v>47</v>
      </c>
      <c r="B106" s="78"/>
      <c r="C106" s="98"/>
      <c r="D106" s="80"/>
      <c r="E106" s="80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2.75" customHeight="1">
      <c r="A107" s="77" t="s">
        <v>29</v>
      </c>
      <c r="B107" s="78" t="s">
        <v>5</v>
      </c>
      <c r="C107" s="80">
        <f>+C86</f>
        <v>40</v>
      </c>
      <c r="D107" s="80">
        <f>IF(C106=2,SUM(E95:E105),IF(C106=1,SUM(E95:E105)*D96/D95,0))</f>
        <v>0</v>
      </c>
      <c r="E107" s="80">
        <f>C107*D107/100</f>
        <v>0</v>
      </c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2.75" customHeight="1">
      <c r="A108" s="81" t="s">
        <v>30</v>
      </c>
      <c r="B108" s="82"/>
      <c r="C108" s="82"/>
      <c r="D108" s="83"/>
      <c r="E108" s="84">
        <f>SUM(E95:E107)</f>
        <v>2091</v>
      </c>
      <c r="F108" s="67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12.75" customHeight="1">
      <c r="A109" s="77" t="s">
        <v>31</v>
      </c>
      <c r="B109" s="78" t="s">
        <v>5</v>
      </c>
      <c r="C109" s="85">
        <f>'2.Encargos Sociais'!$C$32*100</f>
        <v>70.595952</v>
      </c>
      <c r="D109" s="80">
        <f>E108</f>
        <v>2091</v>
      </c>
      <c r="E109" s="80">
        <f>D109*C109/100</f>
        <v>1476.161356</v>
      </c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2.75" customHeight="1">
      <c r="A110" s="81" t="s">
        <v>48</v>
      </c>
      <c r="B110" s="82"/>
      <c r="C110" s="82"/>
      <c r="D110" s="83"/>
      <c r="E110" s="84">
        <f>E108+E109</f>
        <v>3567.161356</v>
      </c>
      <c r="F110" s="67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12.75" customHeight="1">
      <c r="A111" s="77" t="s">
        <v>33</v>
      </c>
      <c r="B111" s="78" t="s">
        <v>34</v>
      </c>
      <c r="C111" s="86">
        <v>0.0</v>
      </c>
      <c r="D111" s="80">
        <f>E110</f>
        <v>3567.161356</v>
      </c>
      <c r="E111" s="80">
        <f>C111*D111</f>
        <v>0</v>
      </c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2.75" customHeight="1">
      <c r="A112" s="1"/>
      <c r="B112" s="1"/>
      <c r="C112" s="1"/>
      <c r="D112" s="87" t="s">
        <v>35</v>
      </c>
      <c r="E112" s="88">
        <f>$B$42</f>
        <v>1</v>
      </c>
      <c r="F112" s="89">
        <f>E111*E112</f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1.25" customHeight="1">
      <c r="A113" s="1"/>
      <c r="B113" s="1"/>
      <c r="C113" s="1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2.75" customHeight="1">
      <c r="A114" s="1" t="s">
        <v>51</v>
      </c>
      <c r="B114" s="99"/>
      <c r="C114" s="1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2.75" customHeight="1">
      <c r="A115" s="69" t="s">
        <v>17</v>
      </c>
      <c r="B115" s="70" t="s">
        <v>18</v>
      </c>
      <c r="C115" s="70" t="s">
        <v>11</v>
      </c>
      <c r="D115" s="71" t="s">
        <v>19</v>
      </c>
      <c r="E115" s="71" t="s">
        <v>20</v>
      </c>
      <c r="F115" s="72" t="s">
        <v>52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2.75" customHeight="1">
      <c r="A116" s="77" t="s">
        <v>53</v>
      </c>
      <c r="B116" s="78" t="s">
        <v>28</v>
      </c>
      <c r="C116" s="100">
        <v>1.0</v>
      </c>
      <c r="D116" s="101">
        <v>5.0</v>
      </c>
      <c r="E116" s="80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2.75" customHeight="1">
      <c r="A117" s="77" t="s">
        <v>54</v>
      </c>
      <c r="B117" s="78" t="s">
        <v>55</v>
      </c>
      <c r="C117" s="102">
        <v>26.0</v>
      </c>
      <c r="D117" s="80"/>
      <c r="E117" s="80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2.75" customHeight="1">
      <c r="A118" s="77" t="s">
        <v>56</v>
      </c>
      <c r="B118" s="78" t="s">
        <v>57</v>
      </c>
      <c r="C118" s="103">
        <f>$C$117*2*(C56+C75)</f>
        <v>156</v>
      </c>
      <c r="D118" s="76">
        <f>IFERROR((($C$117*2*$D$116)-(E48*0.06*C117/26))/($C$117*2),"-")</f>
        <v>2.857803846</v>
      </c>
      <c r="E118" s="80">
        <f t="shared" ref="E118:E119" si="10">IFERROR(C118*D118,"-")</f>
        <v>445.8174</v>
      </c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2.75" customHeight="1">
      <c r="A119" s="73" t="s">
        <v>58</v>
      </c>
      <c r="B119" s="74" t="s">
        <v>57</v>
      </c>
      <c r="C119" s="103">
        <f>$C$117*2*(C90+C111)</f>
        <v>52</v>
      </c>
      <c r="D119" s="76">
        <f>IFERROR((($C$117*2*$D$116)-(E80*0.06*C117/26))/($C$117*2),"-")</f>
        <v>2.587307692</v>
      </c>
      <c r="E119" s="76">
        <f t="shared" si="10"/>
        <v>134.54</v>
      </c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2.75" customHeight="1">
      <c r="A120" s="1"/>
      <c r="B120" s="1"/>
      <c r="C120" s="1"/>
      <c r="D120" s="3"/>
      <c r="E120" s="3"/>
      <c r="F120" s="104">
        <f>SUM(E118:E119)</f>
        <v>580.3574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1.25" customHeight="1">
      <c r="A121" s="1"/>
      <c r="B121" s="1"/>
      <c r="C121" s="1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2.75" customHeight="1">
      <c r="A122" s="1" t="s">
        <v>59</v>
      </c>
      <c r="B122" s="1"/>
      <c r="C122" s="1"/>
      <c r="D122" s="3"/>
      <c r="E122" s="3"/>
      <c r="F122" s="6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2.75" customHeight="1">
      <c r="A123" s="69" t="s">
        <v>17</v>
      </c>
      <c r="B123" s="70" t="s">
        <v>18</v>
      </c>
      <c r="C123" s="70" t="s">
        <v>11</v>
      </c>
      <c r="D123" s="71" t="s">
        <v>19</v>
      </c>
      <c r="E123" s="71" t="s">
        <v>20</v>
      </c>
      <c r="F123" s="72" t="s">
        <v>60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2.75" customHeight="1">
      <c r="A124" s="77" t="str">
        <f t="shared" ref="A124:A125" si="11">+A118</f>
        <v>Coletor</v>
      </c>
      <c r="B124" s="78" t="s">
        <v>61</v>
      </c>
      <c r="C124" s="103">
        <f>C117*(E32+E33)</f>
        <v>78</v>
      </c>
      <c r="D124" s="105">
        <v>23.68</v>
      </c>
      <c r="E124" s="88">
        <f t="shared" ref="E124:E125" si="12">C124*D124</f>
        <v>1847.04</v>
      </c>
      <c r="F124" s="6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2.75" customHeight="1">
      <c r="A125" s="77" t="str">
        <f t="shared" si="11"/>
        <v>Motorista</v>
      </c>
      <c r="B125" s="78" t="s">
        <v>61</v>
      </c>
      <c r="C125" s="103">
        <f>C117*(E34+E35)</f>
        <v>26</v>
      </c>
      <c r="D125" s="105">
        <v>35.0</v>
      </c>
      <c r="E125" s="88">
        <f t="shared" si="12"/>
        <v>910</v>
      </c>
      <c r="F125" s="6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2.75" customHeight="1">
      <c r="A126" s="1"/>
      <c r="B126" s="1"/>
      <c r="C126" s="1"/>
      <c r="D126" s="3"/>
      <c r="E126" s="3"/>
      <c r="F126" s="104">
        <f>SUM(E124:E125)</f>
        <v>2757.04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2.75" customHeight="1">
      <c r="A127" s="1"/>
      <c r="B127" s="1"/>
      <c r="C127" s="1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2.75" customHeight="1">
      <c r="A128" s="1" t="s">
        <v>62</v>
      </c>
      <c r="B128" s="1"/>
      <c r="C128" s="1"/>
      <c r="D128" s="3"/>
      <c r="E128" s="3"/>
      <c r="F128" s="6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2.75" customHeight="1">
      <c r="A129" s="69" t="s">
        <v>17</v>
      </c>
      <c r="B129" s="70" t="s">
        <v>18</v>
      </c>
      <c r="C129" s="70" t="s">
        <v>11</v>
      </c>
      <c r="D129" s="71" t="s">
        <v>19</v>
      </c>
      <c r="E129" s="71" t="s">
        <v>20</v>
      </c>
      <c r="F129" s="72" t="s">
        <v>63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2.75" customHeight="1">
      <c r="A130" s="77" t="str">
        <f t="shared" ref="A130:A131" si="13">+A124</f>
        <v>Coletor</v>
      </c>
      <c r="B130" s="78" t="s">
        <v>61</v>
      </c>
      <c r="C130" s="103">
        <f>E32+E33</f>
        <v>3</v>
      </c>
      <c r="D130" s="106"/>
      <c r="E130" s="88">
        <f t="shared" ref="E130:E131" si="14">C130*D130</f>
        <v>0</v>
      </c>
      <c r="F130" s="6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2.75" customHeight="1">
      <c r="A131" s="77" t="str">
        <f t="shared" si="13"/>
        <v>Motorista</v>
      </c>
      <c r="B131" s="78" t="s">
        <v>61</v>
      </c>
      <c r="C131" s="103">
        <f>E34+E35</f>
        <v>1</v>
      </c>
      <c r="D131" s="106"/>
      <c r="E131" s="88">
        <f t="shared" si="14"/>
        <v>0</v>
      </c>
      <c r="F131" s="6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2.75" customHeight="1">
      <c r="A132" s="1"/>
      <c r="B132" s="1"/>
      <c r="C132" s="1"/>
      <c r="D132" s="87" t="s">
        <v>35</v>
      </c>
      <c r="E132" s="88">
        <f>$B$42</f>
        <v>1</v>
      </c>
      <c r="F132" s="104">
        <f>SUM(E130:E131)*E132</f>
        <v>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2.75" customHeight="1">
      <c r="A133" s="1"/>
      <c r="B133" s="1"/>
      <c r="C133" s="1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2.75" customHeight="1">
      <c r="A134" s="107" t="s">
        <v>64</v>
      </c>
      <c r="B134" s="108"/>
      <c r="C134" s="108"/>
      <c r="D134" s="39"/>
      <c r="E134" s="109"/>
      <c r="F134" s="104">
        <f>F132+F126+F120+F112+F91+F76+F57</f>
        <v>22538.85657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2.75" customHeight="1">
      <c r="A135" s="1"/>
      <c r="B135" s="1"/>
      <c r="C135" s="1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2.75" customHeight="1">
      <c r="A136" s="25" t="s">
        <v>65</v>
      </c>
      <c r="B136" s="1"/>
      <c r="C136" s="1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1.25" customHeight="1">
      <c r="A137" s="1"/>
      <c r="B137" s="1"/>
      <c r="C137" s="1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3.5" customHeight="1">
      <c r="A138" s="1" t="s">
        <v>66</v>
      </c>
      <c r="B138" s="1"/>
      <c r="C138" s="1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1.25" customHeight="1">
      <c r="A139" s="1"/>
      <c r="B139" s="1"/>
      <c r="C139" s="1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27.75" customHeight="1">
      <c r="A140" s="69" t="s">
        <v>17</v>
      </c>
      <c r="B140" s="70" t="s">
        <v>18</v>
      </c>
      <c r="C140" s="110" t="s">
        <v>67</v>
      </c>
      <c r="D140" s="71" t="s">
        <v>19</v>
      </c>
      <c r="E140" s="71" t="s">
        <v>20</v>
      </c>
      <c r="F140" s="72" t="s">
        <v>68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2.75" customHeight="1">
      <c r="A141" s="73" t="s">
        <v>69</v>
      </c>
      <c r="B141" s="74" t="s">
        <v>61</v>
      </c>
      <c r="C141" s="111">
        <v>12.0</v>
      </c>
      <c r="D141" s="112">
        <v>344.12</v>
      </c>
      <c r="E141" s="76">
        <f t="shared" ref="E141:E150" si="15">IFERROR(D141/C141,0)</f>
        <v>28.67666667</v>
      </c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2.75" customHeight="1">
      <c r="A142" s="77" t="s">
        <v>70</v>
      </c>
      <c r="B142" s="78" t="s">
        <v>61</v>
      </c>
      <c r="C142" s="113">
        <v>4.0</v>
      </c>
      <c r="D142" s="114">
        <v>169.14</v>
      </c>
      <c r="E142" s="76">
        <f t="shared" si="15"/>
        <v>42.285</v>
      </c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2.75" customHeight="1">
      <c r="A143" s="77" t="s">
        <v>71</v>
      </c>
      <c r="B143" s="78" t="s">
        <v>61</v>
      </c>
      <c r="C143" s="113">
        <v>3.0</v>
      </c>
      <c r="D143" s="114">
        <v>34.19</v>
      </c>
      <c r="E143" s="76">
        <f t="shared" si="15"/>
        <v>11.39666667</v>
      </c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2.75" customHeight="1">
      <c r="A144" s="77" t="s">
        <v>72</v>
      </c>
      <c r="B144" s="78" t="s">
        <v>61</v>
      </c>
      <c r="C144" s="113">
        <v>3.0</v>
      </c>
      <c r="D144" s="114">
        <v>16.29</v>
      </c>
      <c r="E144" s="76">
        <f t="shared" si="15"/>
        <v>5.43</v>
      </c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3.5" customHeight="1">
      <c r="A145" s="77" t="s">
        <v>73</v>
      </c>
      <c r="B145" s="78" t="s">
        <v>74</v>
      </c>
      <c r="C145" s="113">
        <v>3.0</v>
      </c>
      <c r="D145" s="114">
        <v>76.24</v>
      </c>
      <c r="E145" s="76">
        <f t="shared" si="15"/>
        <v>25.41333333</v>
      </c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2.75" customHeight="1">
      <c r="A146" s="77" t="s">
        <v>75</v>
      </c>
      <c r="B146" s="78" t="s">
        <v>74</v>
      </c>
      <c r="C146" s="113">
        <v>2.0</v>
      </c>
      <c r="D146" s="114">
        <v>13.16</v>
      </c>
      <c r="E146" s="76">
        <f t="shared" si="15"/>
        <v>6.58</v>
      </c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2.75" customHeight="1">
      <c r="A147" s="77" t="s">
        <v>76</v>
      </c>
      <c r="B147" s="78" t="s">
        <v>61</v>
      </c>
      <c r="C147" s="113">
        <v>4.0</v>
      </c>
      <c r="D147" s="114">
        <v>33.28</v>
      </c>
      <c r="E147" s="76">
        <f t="shared" si="15"/>
        <v>8.32</v>
      </c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2.75" customHeight="1">
      <c r="A148" s="115" t="s">
        <v>77</v>
      </c>
      <c r="B148" s="116" t="s">
        <v>61</v>
      </c>
      <c r="C148" s="113">
        <v>2.0</v>
      </c>
      <c r="D148" s="114">
        <v>29.38</v>
      </c>
      <c r="E148" s="76">
        <f t="shared" si="15"/>
        <v>14.69</v>
      </c>
      <c r="F148" s="117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</row>
    <row r="149" ht="12.75" customHeight="1">
      <c r="A149" s="77" t="s">
        <v>78</v>
      </c>
      <c r="B149" s="78" t="s">
        <v>74</v>
      </c>
      <c r="C149" s="113">
        <v>2.0</v>
      </c>
      <c r="D149" s="114">
        <v>30.05</v>
      </c>
      <c r="E149" s="76">
        <f t="shared" si="15"/>
        <v>15.025</v>
      </c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2.75" customHeight="1">
      <c r="A150" s="77" t="s">
        <v>79</v>
      </c>
      <c r="B150" s="78" t="s">
        <v>80</v>
      </c>
      <c r="C150" s="113">
        <v>1.0</v>
      </c>
      <c r="D150" s="114">
        <v>16.75</v>
      </c>
      <c r="E150" s="76">
        <f t="shared" si="15"/>
        <v>16.75</v>
      </c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2.75" customHeight="1">
      <c r="A151" s="77" t="s">
        <v>81</v>
      </c>
      <c r="B151" s="78" t="s">
        <v>82</v>
      </c>
      <c r="C151" s="119">
        <v>1.0</v>
      </c>
      <c r="D151" s="114">
        <v>100.0</v>
      </c>
      <c r="E151" s="80">
        <f t="shared" ref="E151:E152" si="16">C151*D151</f>
        <v>100</v>
      </c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2.75" customHeight="1">
      <c r="A152" s="77" t="s">
        <v>33</v>
      </c>
      <c r="B152" s="78" t="s">
        <v>34</v>
      </c>
      <c r="C152" s="120">
        <f>E32+E33</f>
        <v>3</v>
      </c>
      <c r="D152" s="80">
        <f>+SUM(E141:E151)</f>
        <v>274.5666667</v>
      </c>
      <c r="E152" s="80">
        <f t="shared" si="16"/>
        <v>823.7</v>
      </c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2.75" customHeight="1">
      <c r="A153" s="1"/>
      <c r="B153" s="1"/>
      <c r="C153" s="1"/>
      <c r="D153" s="87" t="s">
        <v>35</v>
      </c>
      <c r="E153" s="88">
        <f>$B$42</f>
        <v>1</v>
      </c>
      <c r="F153" s="89">
        <f>E152*E153</f>
        <v>823.7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1.25" customHeight="1">
      <c r="A154" s="1"/>
      <c r="B154" s="1"/>
      <c r="C154" s="1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3.5" customHeight="1">
      <c r="A155" s="1" t="s">
        <v>83</v>
      </c>
      <c r="B155" s="1"/>
      <c r="C155" s="1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1.25" customHeight="1">
      <c r="A156" s="1"/>
      <c r="B156" s="1"/>
      <c r="C156" s="1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2.75" customHeight="1">
      <c r="A157" s="69" t="s">
        <v>17</v>
      </c>
      <c r="B157" s="70" t="s">
        <v>18</v>
      </c>
      <c r="C157" s="110" t="s">
        <v>67</v>
      </c>
      <c r="D157" s="71" t="s">
        <v>19</v>
      </c>
      <c r="E157" s="71" t="s">
        <v>20</v>
      </c>
      <c r="F157" s="72" t="s">
        <v>84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2.75" customHeight="1">
      <c r="A158" s="73" t="s">
        <v>69</v>
      </c>
      <c r="B158" s="74" t="s">
        <v>61</v>
      </c>
      <c r="C158" s="111">
        <v>12.0</v>
      </c>
      <c r="D158" s="121">
        <f t="shared" ref="D158:D160" si="17">+D141</f>
        <v>344.12</v>
      </c>
      <c r="E158" s="76">
        <f t="shared" ref="E158:E163" si="18">IFERROR(D158/C158,0)</f>
        <v>28.67666667</v>
      </c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2.75" customHeight="1">
      <c r="A159" s="77" t="s">
        <v>70</v>
      </c>
      <c r="B159" s="78" t="s">
        <v>61</v>
      </c>
      <c r="C159" s="113">
        <v>4.0</v>
      </c>
      <c r="D159" s="122">
        <f t="shared" si="17"/>
        <v>169.14</v>
      </c>
      <c r="E159" s="76">
        <f t="shared" si="18"/>
        <v>42.285</v>
      </c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2.75" customHeight="1">
      <c r="A160" s="77" t="s">
        <v>71</v>
      </c>
      <c r="B160" s="78" t="s">
        <v>61</v>
      </c>
      <c r="C160" s="113">
        <v>3.0</v>
      </c>
      <c r="D160" s="122">
        <f t="shared" si="17"/>
        <v>34.19</v>
      </c>
      <c r="E160" s="76">
        <f t="shared" si="18"/>
        <v>11.39666667</v>
      </c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2.75" customHeight="1">
      <c r="A161" s="77" t="s">
        <v>73</v>
      </c>
      <c r="B161" s="78" t="s">
        <v>74</v>
      </c>
      <c r="C161" s="113">
        <v>6.0</v>
      </c>
      <c r="D161" s="122">
        <f>+D145</f>
        <v>76.24</v>
      </c>
      <c r="E161" s="76">
        <f t="shared" si="18"/>
        <v>12.70666667</v>
      </c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2.75" customHeight="1">
      <c r="A162" s="77" t="s">
        <v>76</v>
      </c>
      <c r="B162" s="78" t="s">
        <v>61</v>
      </c>
      <c r="C162" s="113">
        <v>6.0</v>
      </c>
      <c r="D162" s="122">
        <f>+D147</f>
        <v>33.28</v>
      </c>
      <c r="E162" s="76">
        <f t="shared" si="18"/>
        <v>5.546666667</v>
      </c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2.75" customHeight="1">
      <c r="A163" s="77" t="s">
        <v>79</v>
      </c>
      <c r="B163" s="78" t="s">
        <v>80</v>
      </c>
      <c r="C163" s="113">
        <v>1.0</v>
      </c>
      <c r="D163" s="122">
        <f>+D150</f>
        <v>16.75</v>
      </c>
      <c r="E163" s="76">
        <f t="shared" si="18"/>
        <v>16.75</v>
      </c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2.75" customHeight="1">
      <c r="A164" s="77" t="s">
        <v>81</v>
      </c>
      <c r="B164" s="78" t="s">
        <v>82</v>
      </c>
      <c r="C164" s="119">
        <v>1.0</v>
      </c>
      <c r="D164" s="114">
        <v>100.0</v>
      </c>
      <c r="E164" s="80">
        <f t="shared" ref="E164:E165" si="19">C164*D164</f>
        <v>100</v>
      </c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2.75" customHeight="1">
      <c r="A165" s="77" t="s">
        <v>33</v>
      </c>
      <c r="B165" s="78" t="s">
        <v>34</v>
      </c>
      <c r="C165" s="120">
        <f>E34+E35</f>
        <v>1</v>
      </c>
      <c r="D165" s="80">
        <f>+SUM(E158:E164)</f>
        <v>217.3616667</v>
      </c>
      <c r="E165" s="80">
        <f t="shared" si="19"/>
        <v>217.3616667</v>
      </c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2.75" customHeight="1">
      <c r="A166" s="1"/>
      <c r="B166" s="1"/>
      <c r="C166" s="1"/>
      <c r="D166" s="87" t="s">
        <v>35</v>
      </c>
      <c r="E166" s="88">
        <f>$B$42</f>
        <v>1</v>
      </c>
      <c r="F166" s="89">
        <f>E165*E166</f>
        <v>217.3616667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1.25" customHeight="1">
      <c r="A167" s="1"/>
      <c r="B167" s="1"/>
      <c r="C167" s="1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2.75" customHeight="1">
      <c r="A168" s="107" t="s">
        <v>85</v>
      </c>
      <c r="B168" s="123"/>
      <c r="C168" s="123"/>
      <c r="D168" s="124"/>
      <c r="E168" s="125"/>
      <c r="F168" s="126">
        <f>+F153+F166</f>
        <v>1041.061667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1.25" customHeight="1">
      <c r="A169" s="1"/>
      <c r="B169" s="1"/>
      <c r="C169" s="1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2.75" customHeight="1">
      <c r="A170" s="25" t="s">
        <v>86</v>
      </c>
      <c r="B170" s="1"/>
      <c r="C170" s="1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1.25" customHeight="1">
      <c r="A171" s="1"/>
      <c r="B171" s="127"/>
      <c r="C171" s="1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2.75" customHeight="1">
      <c r="A172" s="128" t="s">
        <v>87</v>
      </c>
      <c r="B172" s="1"/>
      <c r="C172" s="1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1.25" customHeight="1">
      <c r="A173" s="1"/>
      <c r="B173" s="1"/>
      <c r="C173" s="1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2.75" customHeight="1">
      <c r="A174" s="127" t="s">
        <v>6</v>
      </c>
      <c r="B174" s="1"/>
      <c r="C174" s="1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2.75" customHeight="1">
      <c r="A175" s="69" t="s">
        <v>17</v>
      </c>
      <c r="B175" s="70" t="s">
        <v>18</v>
      </c>
      <c r="C175" s="70" t="s">
        <v>11</v>
      </c>
      <c r="D175" s="71" t="s">
        <v>19</v>
      </c>
      <c r="E175" s="71" t="s">
        <v>20</v>
      </c>
      <c r="F175" s="72" t="s">
        <v>88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2.75" customHeight="1">
      <c r="A176" s="73" t="s">
        <v>89</v>
      </c>
      <c r="B176" s="74" t="s">
        <v>61</v>
      </c>
      <c r="C176" s="74">
        <v>1.0</v>
      </c>
      <c r="D176" s="75">
        <v>604959.67</v>
      </c>
      <c r="E176" s="76">
        <f>C176*D176</f>
        <v>604959.67</v>
      </c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2.75" customHeight="1">
      <c r="A177" s="77" t="s">
        <v>90</v>
      </c>
      <c r="B177" s="78" t="s">
        <v>91</v>
      </c>
      <c r="C177" s="86">
        <v>10.0</v>
      </c>
      <c r="D177" s="80"/>
      <c r="E177" s="80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2.75" customHeight="1">
      <c r="A178" s="77" t="s">
        <v>92</v>
      </c>
      <c r="B178" s="78" t="s">
        <v>91</v>
      </c>
      <c r="C178" s="86">
        <v>0.0</v>
      </c>
      <c r="D178" s="80"/>
      <c r="E178" s="80"/>
      <c r="F178" s="129"/>
      <c r="G178" s="1"/>
      <c r="H178" s="130"/>
      <c r="I178" s="13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2.75" customHeight="1">
      <c r="A179" s="77" t="s">
        <v>93</v>
      </c>
      <c r="B179" s="78" t="s">
        <v>5</v>
      </c>
      <c r="C179" s="85">
        <f>IFERROR(VLOOKUP(C177,'5. Depreciação'!A3:B17,2,FALSE),0)</f>
        <v>65.18</v>
      </c>
      <c r="D179" s="80">
        <f>E176</f>
        <v>604959.67</v>
      </c>
      <c r="E179" s="80">
        <f>C179*D179/100</f>
        <v>394312.7129</v>
      </c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2.75" customHeight="1">
      <c r="A180" s="131" t="s">
        <v>94</v>
      </c>
      <c r="B180" s="132" t="s">
        <v>23</v>
      </c>
      <c r="C180" s="132">
        <f>C177*12</f>
        <v>120</v>
      </c>
      <c r="D180" s="133">
        <f>IF(C178&lt;=C177,E179,0)</f>
        <v>394312.7129</v>
      </c>
      <c r="E180" s="133">
        <f>IFERROR(D180/C180,0)</f>
        <v>3285.939274</v>
      </c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2.75" customHeight="1">
      <c r="A181" s="73" t="s">
        <v>95</v>
      </c>
      <c r="B181" s="74" t="s">
        <v>61</v>
      </c>
      <c r="C181" s="74">
        <f>C176</f>
        <v>1</v>
      </c>
      <c r="D181" s="75">
        <v>220000.0</v>
      </c>
      <c r="E181" s="76">
        <f>C181*D181</f>
        <v>220000</v>
      </c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2.75" customHeight="1">
      <c r="A182" s="77" t="s">
        <v>96</v>
      </c>
      <c r="B182" s="78" t="s">
        <v>91</v>
      </c>
      <c r="C182" s="86">
        <v>10.0</v>
      </c>
      <c r="D182" s="80"/>
      <c r="E182" s="80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2.75" customHeight="1">
      <c r="A183" s="77" t="s">
        <v>97</v>
      </c>
      <c r="B183" s="78" t="s">
        <v>91</v>
      </c>
      <c r="C183" s="86">
        <v>0.0</v>
      </c>
      <c r="D183" s="80"/>
      <c r="E183" s="80"/>
      <c r="F183" s="129"/>
      <c r="G183" s="1"/>
      <c r="H183" s="134"/>
      <c r="I183" s="13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2.75" customHeight="1">
      <c r="A184" s="77" t="s">
        <v>98</v>
      </c>
      <c r="B184" s="78" t="s">
        <v>5</v>
      </c>
      <c r="C184" s="135">
        <f>IFERROR(VLOOKUP(C182,'5. Depreciação'!A3:B17,2,FALSE),0)</f>
        <v>65.18</v>
      </c>
      <c r="D184" s="80">
        <f>E181</f>
        <v>220000</v>
      </c>
      <c r="E184" s="80">
        <f>C184*D184/100</f>
        <v>143396</v>
      </c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2.75" customHeight="1">
      <c r="A185" s="94" t="s">
        <v>99</v>
      </c>
      <c r="B185" s="136" t="s">
        <v>23</v>
      </c>
      <c r="C185" s="136">
        <f>C182*12</f>
        <v>120</v>
      </c>
      <c r="D185" s="95">
        <f>IF(C183&lt;=C182,E184,0)</f>
        <v>143396</v>
      </c>
      <c r="E185" s="95">
        <f>IFERROR(D185/C185,0)</f>
        <v>1194.966667</v>
      </c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2.75" customHeight="1">
      <c r="A186" s="81" t="s">
        <v>100</v>
      </c>
      <c r="B186" s="82"/>
      <c r="C186" s="82"/>
      <c r="D186" s="83"/>
      <c r="E186" s="84">
        <f>E180+E185</f>
        <v>4480.905941</v>
      </c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2.75" customHeight="1">
      <c r="A187" s="94" t="s">
        <v>101</v>
      </c>
      <c r="B187" s="136" t="s">
        <v>61</v>
      </c>
      <c r="C187" s="86">
        <v>1.0</v>
      </c>
      <c r="D187" s="95">
        <f>E186</f>
        <v>4480.905941</v>
      </c>
      <c r="E187" s="84">
        <f>C187*D187</f>
        <v>4480.905941</v>
      </c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2.75" customHeight="1">
      <c r="A188" s="137"/>
      <c r="B188" s="137"/>
      <c r="C188" s="137"/>
      <c r="D188" s="87" t="s">
        <v>35</v>
      </c>
      <c r="E188" s="88">
        <f>$B$42</f>
        <v>1</v>
      </c>
      <c r="F188" s="126">
        <f>E187*E188</f>
        <v>4480.905941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1.25" customHeight="1">
      <c r="A189" s="1"/>
      <c r="B189" s="1"/>
      <c r="C189" s="1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2.75" customHeight="1">
      <c r="A190" s="127" t="s">
        <v>7</v>
      </c>
      <c r="B190" s="1"/>
      <c r="C190" s="1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2.75" customHeight="1">
      <c r="A191" s="138" t="s">
        <v>17</v>
      </c>
      <c r="B191" s="139" t="s">
        <v>18</v>
      </c>
      <c r="C191" s="139" t="s">
        <v>11</v>
      </c>
      <c r="D191" s="71" t="s">
        <v>19</v>
      </c>
      <c r="E191" s="140" t="s">
        <v>20</v>
      </c>
      <c r="F191" s="72" t="s">
        <v>102</v>
      </c>
      <c r="G191" s="1"/>
      <c r="H191" s="130"/>
      <c r="I191" s="13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2.75" customHeight="1">
      <c r="A192" s="77" t="s">
        <v>103</v>
      </c>
      <c r="B192" s="78" t="s">
        <v>61</v>
      </c>
      <c r="C192" s="74">
        <v>1.0</v>
      </c>
      <c r="D192" s="80">
        <f>D176</f>
        <v>604959.67</v>
      </c>
      <c r="E192" s="80">
        <f>C192*D192</f>
        <v>604959.67</v>
      </c>
      <c r="F192" s="129"/>
      <c r="G192" s="1"/>
      <c r="H192" s="130"/>
      <c r="I192" s="13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2.75" customHeight="1">
      <c r="A193" s="77" t="s">
        <v>104</v>
      </c>
      <c r="B193" s="78" t="s">
        <v>5</v>
      </c>
      <c r="C193" s="86">
        <v>10.5</v>
      </c>
      <c r="D193" s="80"/>
      <c r="E193" s="80"/>
      <c r="F193" s="129"/>
      <c r="G193" s="1"/>
      <c r="H193" s="130"/>
      <c r="I193" s="13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2.75" customHeight="1">
      <c r="A194" s="77" t="s">
        <v>105</v>
      </c>
      <c r="B194" s="78" t="s">
        <v>28</v>
      </c>
      <c r="C194" s="80">
        <f>IFERROR(IF(C178&lt;=C177,E176-(C179/(100*C177)*C178)*E176,E176-E179),0)</f>
        <v>604959.67</v>
      </c>
      <c r="D194" s="80"/>
      <c r="E194" s="80"/>
      <c r="F194" s="129"/>
      <c r="G194" s="1"/>
      <c r="H194" s="130"/>
      <c r="I194" s="13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2.75" customHeight="1">
      <c r="A195" s="77" t="s">
        <v>106</v>
      </c>
      <c r="B195" s="78" t="s">
        <v>28</v>
      </c>
      <c r="C195" s="80">
        <f>IFERROR(IF(C178&gt;=C177,C194,((((C194)-(E176-E179))*(((C177-C178)+1)/(2*(C177-C178))))+(E176-E179))),0)</f>
        <v>427518.9492</v>
      </c>
      <c r="D195" s="80"/>
      <c r="E195" s="80"/>
      <c r="F195" s="129"/>
      <c r="G195" s="1"/>
      <c r="H195" s="130"/>
      <c r="I195" s="13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2.75" customHeight="1">
      <c r="A196" s="131" t="s">
        <v>107</v>
      </c>
      <c r="B196" s="132" t="s">
        <v>28</v>
      </c>
      <c r="C196" s="132"/>
      <c r="D196" s="133">
        <f>C193*C195/12/100</f>
        <v>3740.790805</v>
      </c>
      <c r="E196" s="133">
        <f>D196</f>
        <v>3740.790805</v>
      </c>
      <c r="F196" s="129"/>
      <c r="G196" s="1"/>
      <c r="H196" s="130"/>
      <c r="I196" s="13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2.75" customHeight="1">
      <c r="A197" s="73" t="s">
        <v>108</v>
      </c>
      <c r="B197" s="74" t="s">
        <v>61</v>
      </c>
      <c r="C197" s="74">
        <f t="shared" ref="C197:D197" si="20">C181</f>
        <v>1</v>
      </c>
      <c r="D197" s="76">
        <f t="shared" si="20"/>
        <v>220000</v>
      </c>
      <c r="E197" s="76">
        <f>C197*D197</f>
        <v>220000</v>
      </c>
      <c r="F197" s="129"/>
      <c r="G197" s="1"/>
      <c r="H197" s="130"/>
      <c r="I197" s="13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2.75" customHeight="1">
      <c r="A198" s="77" t="s">
        <v>104</v>
      </c>
      <c r="B198" s="78" t="s">
        <v>5</v>
      </c>
      <c r="C198" s="78">
        <f>C193</f>
        <v>10.5</v>
      </c>
      <c r="D198" s="80"/>
      <c r="E198" s="80"/>
      <c r="F198" s="129"/>
      <c r="G198" s="1"/>
      <c r="H198" s="130"/>
      <c r="I198" s="13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2.75" customHeight="1">
      <c r="A199" s="77" t="s">
        <v>109</v>
      </c>
      <c r="B199" s="78" t="s">
        <v>28</v>
      </c>
      <c r="C199" s="80">
        <f>IFERROR(IF(C183&lt;=C182,E181-(C184/(100*C182)*C183)*E181,E181-E184),0)</f>
        <v>220000</v>
      </c>
      <c r="D199" s="80"/>
      <c r="E199" s="80"/>
      <c r="F199" s="129"/>
      <c r="G199" s="1"/>
      <c r="H199" s="130"/>
      <c r="I199" s="13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2.75" customHeight="1">
      <c r="A200" s="77" t="s">
        <v>110</v>
      </c>
      <c r="B200" s="78" t="s">
        <v>28</v>
      </c>
      <c r="C200" s="80">
        <f>IFERROR(IF(C183&gt;=C182,C199,((((C199)-(E181-E184))*(((C182-C183)+1)/(2*(C182-C183))))+(E181-E184))),0)</f>
        <v>155471.8</v>
      </c>
      <c r="D200" s="80"/>
      <c r="E200" s="80"/>
      <c r="F200" s="129"/>
      <c r="G200" s="1"/>
      <c r="H200" s="130"/>
      <c r="I200" s="13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2.75" customHeight="1">
      <c r="A201" s="94" t="s">
        <v>111</v>
      </c>
      <c r="B201" s="136" t="s">
        <v>28</v>
      </c>
      <c r="C201" s="136"/>
      <c r="D201" s="95">
        <f>C198*C200/12/100</f>
        <v>1360.37825</v>
      </c>
      <c r="E201" s="95">
        <f>D201</f>
        <v>1360.37825</v>
      </c>
      <c r="F201" s="129"/>
      <c r="G201" s="1"/>
      <c r="H201" s="130"/>
      <c r="I201" s="13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2.75" customHeight="1">
      <c r="A202" s="81" t="s">
        <v>100</v>
      </c>
      <c r="B202" s="82"/>
      <c r="C202" s="82"/>
      <c r="D202" s="83"/>
      <c r="E202" s="84">
        <f>E196+E201</f>
        <v>5101.169055</v>
      </c>
      <c r="F202" s="129"/>
      <c r="G202" s="1"/>
      <c r="H202" s="130"/>
      <c r="I202" s="13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2.75" customHeight="1">
      <c r="A203" s="94" t="s">
        <v>101</v>
      </c>
      <c r="B203" s="136" t="s">
        <v>61</v>
      </c>
      <c r="C203" s="78">
        <f>C187</f>
        <v>1</v>
      </c>
      <c r="D203" s="95">
        <f>E202</f>
        <v>5101.169055</v>
      </c>
      <c r="E203" s="84">
        <f>C203*D203</f>
        <v>5101.169055</v>
      </c>
      <c r="F203" s="129"/>
      <c r="G203" s="1"/>
      <c r="H203" s="130"/>
      <c r="I203" s="13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2.75" customHeight="1">
      <c r="A204" s="1"/>
      <c r="B204" s="1"/>
      <c r="C204" s="141"/>
      <c r="D204" s="87" t="s">
        <v>35</v>
      </c>
      <c r="E204" s="88">
        <f>$B$42</f>
        <v>1</v>
      </c>
      <c r="F204" s="126">
        <f>E203*E204</f>
        <v>5101.169055</v>
      </c>
      <c r="G204" s="1"/>
      <c r="H204" s="130"/>
      <c r="I204" s="13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1.25" customHeight="1">
      <c r="A205" s="1"/>
      <c r="B205" s="1"/>
      <c r="C205" s="1"/>
      <c r="D205" s="3"/>
      <c r="E205" s="3"/>
      <c r="F205" s="3"/>
      <c r="G205" s="1"/>
      <c r="H205" s="130"/>
      <c r="I205" s="13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2.75" customHeight="1">
      <c r="A206" s="1" t="s">
        <v>112</v>
      </c>
      <c r="B206" s="1"/>
      <c r="C206" s="1"/>
      <c r="D206" s="3"/>
      <c r="E206" s="3"/>
      <c r="F206" s="3"/>
      <c r="G206" s="1"/>
      <c r="H206" s="130"/>
      <c r="I206" s="13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2.75" customHeight="1">
      <c r="A207" s="69" t="s">
        <v>17</v>
      </c>
      <c r="B207" s="70" t="s">
        <v>18</v>
      </c>
      <c r="C207" s="70" t="s">
        <v>11</v>
      </c>
      <c r="D207" s="71" t="s">
        <v>19</v>
      </c>
      <c r="E207" s="71" t="s">
        <v>20</v>
      </c>
      <c r="F207" s="72" t="s">
        <v>113</v>
      </c>
      <c r="G207" s="1"/>
      <c r="H207" s="130"/>
      <c r="I207" s="13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2.75" customHeight="1">
      <c r="A208" s="73" t="s">
        <v>114</v>
      </c>
      <c r="B208" s="74" t="s">
        <v>61</v>
      </c>
      <c r="C208" s="76">
        <f>C187</f>
        <v>1</v>
      </c>
      <c r="D208" s="76">
        <f>0.01*($E$176)</f>
        <v>6049.5967</v>
      </c>
      <c r="E208" s="76">
        <f t="shared" ref="E208:E210" si="21">C208*D208</f>
        <v>6049.5967</v>
      </c>
      <c r="F208" s="3"/>
      <c r="G208" s="1"/>
      <c r="H208" s="130"/>
      <c r="I208" s="13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2.75" customHeight="1">
      <c r="A209" s="77" t="s">
        <v>115</v>
      </c>
      <c r="B209" s="78" t="s">
        <v>61</v>
      </c>
      <c r="C209" s="76">
        <f>C187</f>
        <v>1</v>
      </c>
      <c r="D209" s="142">
        <v>178.08</v>
      </c>
      <c r="E209" s="80">
        <f t="shared" si="21"/>
        <v>178.08</v>
      </c>
      <c r="F209" s="3"/>
      <c r="G209" s="1"/>
      <c r="H209" s="130"/>
      <c r="I209" s="13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2.75" customHeight="1">
      <c r="A210" s="77" t="s">
        <v>116</v>
      </c>
      <c r="B210" s="78" t="s">
        <v>61</v>
      </c>
      <c r="C210" s="76">
        <f>C187</f>
        <v>1</v>
      </c>
      <c r="D210" s="143">
        <v>2227.3</v>
      </c>
      <c r="E210" s="80">
        <f t="shared" si="21"/>
        <v>2227.3</v>
      </c>
      <c r="F210" s="83"/>
      <c r="G210" s="1"/>
      <c r="H210" s="130"/>
      <c r="I210" s="13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2.75" customHeight="1">
      <c r="A211" s="94" t="s">
        <v>117</v>
      </c>
      <c r="B211" s="136" t="s">
        <v>23</v>
      </c>
      <c r="C211" s="136">
        <v>12.0</v>
      </c>
      <c r="D211" s="95">
        <f>SUM(E208:E210)</f>
        <v>8454.9767</v>
      </c>
      <c r="E211" s="95">
        <f>D211/C211</f>
        <v>704.5813917</v>
      </c>
      <c r="F211" s="3"/>
      <c r="G211" s="1"/>
      <c r="H211" s="130"/>
      <c r="I211" s="13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2.75" customHeight="1">
      <c r="A212" s="1"/>
      <c r="B212" s="1"/>
      <c r="C212" s="1"/>
      <c r="D212" s="87" t="s">
        <v>35</v>
      </c>
      <c r="E212" s="88">
        <f>$B$42</f>
        <v>1</v>
      </c>
      <c r="F212" s="89">
        <f>E211*E212</f>
        <v>704.5813917</v>
      </c>
      <c r="G212" s="1"/>
      <c r="H212" s="130"/>
      <c r="I212" s="13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1.25" customHeight="1">
      <c r="A213" s="1"/>
      <c r="B213" s="1"/>
      <c r="C213" s="1"/>
      <c r="D213" s="3"/>
      <c r="E213" s="3"/>
      <c r="F213" s="3"/>
      <c r="G213" s="1"/>
      <c r="H213" s="130"/>
      <c r="I213" s="13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2.75" customHeight="1">
      <c r="A214" s="1" t="s">
        <v>118</v>
      </c>
      <c r="B214" s="144"/>
      <c r="C214" s="1"/>
      <c r="D214" s="3"/>
      <c r="E214" s="3"/>
      <c r="F214" s="3"/>
      <c r="G214" s="1"/>
      <c r="H214" s="130"/>
      <c r="I214" s="13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2.75" customHeight="1">
      <c r="A215" s="1"/>
      <c r="B215" s="144"/>
      <c r="C215" s="1"/>
      <c r="D215" s="3"/>
      <c r="E215" s="3"/>
      <c r="F215" s="3"/>
      <c r="G215" s="1"/>
      <c r="H215" s="130"/>
      <c r="I215" s="13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2.75" customHeight="1">
      <c r="A216" s="94" t="s">
        <v>119</v>
      </c>
      <c r="B216" s="145">
        <v>3527.27</v>
      </c>
      <c r="C216" s="1"/>
      <c r="D216" s="3"/>
      <c r="E216" s="3"/>
      <c r="F216" s="3"/>
      <c r="G216" s="1"/>
      <c r="H216" s="130"/>
      <c r="I216" s="13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2.75" customHeight="1">
      <c r="A217" s="1"/>
      <c r="B217" s="144"/>
      <c r="C217" s="1"/>
      <c r="D217" s="3"/>
      <c r="E217" s="3"/>
      <c r="F217" s="3"/>
      <c r="G217" s="1"/>
      <c r="H217" s="130"/>
      <c r="I217" s="13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2.75" customHeight="1">
      <c r="A218" s="69" t="s">
        <v>17</v>
      </c>
      <c r="B218" s="70" t="s">
        <v>18</v>
      </c>
      <c r="C218" s="70" t="s">
        <v>120</v>
      </c>
      <c r="D218" s="71" t="s">
        <v>19</v>
      </c>
      <c r="E218" s="71" t="s">
        <v>20</v>
      </c>
      <c r="F218" s="72" t="s">
        <v>121</v>
      </c>
      <c r="G218" s="1"/>
      <c r="H218" s="130"/>
      <c r="I218" s="13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2.75" customHeight="1">
      <c r="A219" s="73" t="s">
        <v>122</v>
      </c>
      <c r="B219" s="74" t="s">
        <v>123</v>
      </c>
      <c r="C219" s="146">
        <v>2.2</v>
      </c>
      <c r="D219" s="147">
        <v>6.83</v>
      </c>
      <c r="E219" s="76"/>
      <c r="F219" s="3"/>
      <c r="G219" s="1"/>
      <c r="H219" s="130"/>
      <c r="I219" s="13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2.75" customHeight="1">
      <c r="A220" s="77" t="s">
        <v>124</v>
      </c>
      <c r="B220" s="78" t="s">
        <v>125</v>
      </c>
      <c r="C220" s="100">
        <f>B216</f>
        <v>3527.27</v>
      </c>
      <c r="D220" s="148">
        <f>IFERROR(+D219/C219,"-")</f>
        <v>3.104545455</v>
      </c>
      <c r="E220" s="80">
        <f>IFERROR(C220*D220,"-")</f>
        <v>10950.57005</v>
      </c>
      <c r="F220" s="3"/>
      <c r="G220" s="1"/>
      <c r="H220" s="130"/>
      <c r="I220" s="13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2.75" customHeight="1">
      <c r="A221" s="77" t="s">
        <v>126</v>
      </c>
      <c r="B221" s="78" t="s">
        <v>127</v>
      </c>
      <c r="C221" s="149">
        <v>1.67</v>
      </c>
      <c r="D221" s="105">
        <v>25.75</v>
      </c>
      <c r="E221" s="80"/>
      <c r="F221" s="3"/>
      <c r="G221" s="1"/>
      <c r="H221" s="130"/>
      <c r="I221" s="13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2.75" customHeight="1">
      <c r="A222" s="77" t="s">
        <v>128</v>
      </c>
      <c r="B222" s="78" t="s">
        <v>125</v>
      </c>
      <c r="C222" s="100">
        <f>C220</f>
        <v>3527.27</v>
      </c>
      <c r="D222" s="150">
        <f>+C221*D221/1000</f>
        <v>0.0430025</v>
      </c>
      <c r="E222" s="80">
        <f>C222*D222</f>
        <v>151.6814282</v>
      </c>
      <c r="F222" s="3"/>
      <c r="G222" s="1"/>
      <c r="H222" s="130"/>
      <c r="I222" s="13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2.75" customHeight="1">
      <c r="A223" s="77" t="s">
        <v>129</v>
      </c>
      <c r="B223" s="78" t="s">
        <v>127</v>
      </c>
      <c r="C223" s="149">
        <v>0.42</v>
      </c>
      <c r="D223" s="105">
        <v>93.05</v>
      </c>
      <c r="E223" s="80"/>
      <c r="F223" s="3"/>
      <c r="G223" s="1"/>
      <c r="H223" s="130"/>
      <c r="I223" s="13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2.75" customHeight="1">
      <c r="A224" s="77" t="s">
        <v>130</v>
      </c>
      <c r="B224" s="78" t="s">
        <v>125</v>
      </c>
      <c r="C224" s="100">
        <f>C220</f>
        <v>3527.27</v>
      </c>
      <c r="D224" s="150">
        <f>+C223*D223/1000</f>
        <v>0.039081</v>
      </c>
      <c r="E224" s="80">
        <f>C224*D224</f>
        <v>137.8492389</v>
      </c>
      <c r="F224" s="3"/>
      <c r="G224" s="1"/>
      <c r="H224" s="130"/>
      <c r="I224" s="13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2.75" customHeight="1">
      <c r="A225" s="77" t="s">
        <v>131</v>
      </c>
      <c r="B225" s="78" t="s">
        <v>127</v>
      </c>
      <c r="C225" s="149">
        <v>1.9</v>
      </c>
      <c r="D225" s="105">
        <v>69.68</v>
      </c>
      <c r="E225" s="80"/>
      <c r="F225" s="3"/>
      <c r="G225" s="1"/>
      <c r="H225" s="130"/>
      <c r="I225" s="13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2.75" customHeight="1">
      <c r="A226" s="77" t="s">
        <v>132</v>
      </c>
      <c r="B226" s="78" t="s">
        <v>125</v>
      </c>
      <c r="C226" s="100">
        <f>C220</f>
        <v>3527.27</v>
      </c>
      <c r="D226" s="150">
        <f>+C225*D225/1000</f>
        <v>0.132392</v>
      </c>
      <c r="E226" s="80">
        <f>C226*D226</f>
        <v>466.9823298</v>
      </c>
      <c r="F226" s="3"/>
      <c r="G226" s="1"/>
      <c r="H226" s="130"/>
      <c r="I226" s="13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2.75" customHeight="1">
      <c r="A227" s="77" t="s">
        <v>133</v>
      </c>
      <c r="B227" s="78" t="s">
        <v>134</v>
      </c>
      <c r="C227" s="149">
        <v>1.33</v>
      </c>
      <c r="D227" s="105">
        <v>38.41</v>
      </c>
      <c r="E227" s="80"/>
      <c r="F227" s="3"/>
      <c r="G227" s="1"/>
      <c r="H227" s="130"/>
      <c r="I227" s="13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2.75" customHeight="1">
      <c r="A228" s="77" t="s">
        <v>135</v>
      </c>
      <c r="B228" s="78" t="s">
        <v>125</v>
      </c>
      <c r="C228" s="100">
        <f>C220</f>
        <v>3527.27</v>
      </c>
      <c r="D228" s="150">
        <f>+C227*D227/1000</f>
        <v>0.0510853</v>
      </c>
      <c r="E228" s="80">
        <f>C228*D228</f>
        <v>180.1916461</v>
      </c>
      <c r="F228" s="3"/>
      <c r="G228" s="1"/>
      <c r="H228" s="130"/>
      <c r="I228" s="13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2.75" customHeight="1">
      <c r="A229" s="94" t="s">
        <v>136</v>
      </c>
      <c r="B229" s="136" t="s">
        <v>137</v>
      </c>
      <c r="C229" s="151"/>
      <c r="D229" s="152">
        <f>IFERROR(D220+D222+D224+D226+D228,0)</f>
        <v>3.370106255</v>
      </c>
      <c r="E229" s="80"/>
      <c r="F229" s="3"/>
      <c r="G229" s="1"/>
      <c r="H229" s="130"/>
      <c r="I229" s="13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2.75" customHeight="1">
      <c r="A230" s="1"/>
      <c r="B230" s="1"/>
      <c r="C230" s="1"/>
      <c r="D230" s="3"/>
      <c r="E230" s="3"/>
      <c r="F230" s="126">
        <f>SUM(E219:E228)</f>
        <v>11887.27469</v>
      </c>
      <c r="G230" s="1"/>
      <c r="H230" s="130"/>
      <c r="I230" s="13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1.25" customHeight="1">
      <c r="A231" s="1"/>
      <c r="B231" s="1"/>
      <c r="C231" s="1"/>
      <c r="D231" s="3"/>
      <c r="E231" s="3"/>
      <c r="F231" s="3"/>
      <c r="G231" s="1"/>
      <c r="H231" s="130"/>
      <c r="I231" s="13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2.75" customHeight="1">
      <c r="A232" s="1" t="s">
        <v>138</v>
      </c>
      <c r="B232" s="1"/>
      <c r="C232" s="1"/>
      <c r="D232" s="3"/>
      <c r="E232" s="3"/>
      <c r="F232" s="3"/>
      <c r="G232" s="1"/>
      <c r="H232" s="130"/>
      <c r="I232" s="13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2.75" customHeight="1">
      <c r="A233" s="69" t="s">
        <v>17</v>
      </c>
      <c r="B233" s="70" t="s">
        <v>18</v>
      </c>
      <c r="C233" s="70" t="s">
        <v>11</v>
      </c>
      <c r="D233" s="71" t="s">
        <v>19</v>
      </c>
      <c r="E233" s="71" t="s">
        <v>20</v>
      </c>
      <c r="F233" s="72" t="s">
        <v>139</v>
      </c>
      <c r="G233" s="1"/>
      <c r="H233" s="130"/>
      <c r="I233" s="13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2.75" customHeight="1">
      <c r="A234" s="73" t="s">
        <v>140</v>
      </c>
      <c r="B234" s="74" t="s">
        <v>137</v>
      </c>
      <c r="C234" s="100">
        <f>C220</f>
        <v>3527.27</v>
      </c>
      <c r="D234" s="75">
        <v>0.91</v>
      </c>
      <c r="E234" s="76">
        <f>C234*D234</f>
        <v>3209.8157</v>
      </c>
      <c r="F234" s="3"/>
      <c r="G234" s="1"/>
      <c r="H234" s="130"/>
      <c r="I234" s="13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2.75" customHeight="1">
      <c r="A235" s="1"/>
      <c r="B235" s="1"/>
      <c r="C235" s="1"/>
      <c r="D235" s="3"/>
      <c r="E235" s="3"/>
      <c r="F235" s="126">
        <f>E234</f>
        <v>3209.8157</v>
      </c>
      <c r="G235" s="1"/>
      <c r="H235" s="130"/>
      <c r="I235" s="13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1.25" customHeight="1">
      <c r="A236" s="1"/>
      <c r="B236" s="1"/>
      <c r="C236" s="1"/>
      <c r="D236" s="3"/>
      <c r="E236" s="3"/>
      <c r="F236" s="3"/>
      <c r="G236" s="1"/>
      <c r="H236" s="130"/>
      <c r="I236" s="13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2.75" customHeight="1">
      <c r="A237" s="1" t="s">
        <v>141</v>
      </c>
      <c r="B237" s="1"/>
      <c r="C237" s="1"/>
      <c r="D237" s="3"/>
      <c r="E237" s="3"/>
      <c r="F237" s="3"/>
      <c r="G237" s="1"/>
      <c r="H237" s="130"/>
      <c r="I237" s="13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2.75" customHeight="1">
      <c r="A238" s="69" t="s">
        <v>17</v>
      </c>
      <c r="B238" s="70" t="s">
        <v>18</v>
      </c>
      <c r="C238" s="70" t="s">
        <v>11</v>
      </c>
      <c r="D238" s="71" t="s">
        <v>19</v>
      </c>
      <c r="E238" s="71" t="s">
        <v>20</v>
      </c>
      <c r="F238" s="72" t="s">
        <v>142</v>
      </c>
      <c r="G238" s="1"/>
      <c r="H238" s="130"/>
      <c r="I238" s="13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2.75" customHeight="1">
      <c r="A239" s="153" t="s">
        <v>143</v>
      </c>
      <c r="B239" s="74" t="s">
        <v>61</v>
      </c>
      <c r="C239" s="154">
        <v>6.0</v>
      </c>
      <c r="D239" s="75">
        <v>2476.16</v>
      </c>
      <c r="E239" s="76">
        <f>C239*D239</f>
        <v>14856.96</v>
      </c>
      <c r="F239" s="3"/>
      <c r="G239" s="1"/>
      <c r="H239" s="130"/>
      <c r="I239" s="13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2.75" customHeight="1">
      <c r="A240" s="73" t="s">
        <v>144</v>
      </c>
      <c r="B240" s="74" t="s">
        <v>61</v>
      </c>
      <c r="C240" s="154">
        <v>2.0</v>
      </c>
      <c r="D240" s="76"/>
      <c r="E240" s="76"/>
      <c r="F240" s="3"/>
      <c r="G240" s="1"/>
      <c r="H240" s="130"/>
      <c r="I240" s="13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2.75" customHeight="1">
      <c r="A241" s="73" t="s">
        <v>145</v>
      </c>
      <c r="B241" s="74" t="s">
        <v>61</v>
      </c>
      <c r="C241" s="76">
        <f>C239*C240</f>
        <v>12</v>
      </c>
      <c r="D241" s="75">
        <v>495.23</v>
      </c>
      <c r="E241" s="76">
        <f>C241*D241</f>
        <v>5942.76</v>
      </c>
      <c r="F241" s="3"/>
      <c r="G241" s="1"/>
      <c r="H241" s="130"/>
      <c r="I241" s="13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2.75" customHeight="1">
      <c r="A242" s="155" t="s">
        <v>146</v>
      </c>
      <c r="B242" s="78" t="s">
        <v>147</v>
      </c>
      <c r="C242" s="156">
        <v>50000.0</v>
      </c>
      <c r="D242" s="80">
        <f>E239+E241</f>
        <v>20799.72</v>
      </c>
      <c r="E242" s="80">
        <f>IFERROR(D242/C242,"-")</f>
        <v>0.4159944</v>
      </c>
      <c r="F242" s="3"/>
      <c r="G242" s="1"/>
      <c r="H242" s="130"/>
      <c r="I242" s="13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2.75" customHeight="1">
      <c r="A243" s="77" t="s">
        <v>148</v>
      </c>
      <c r="B243" s="78" t="s">
        <v>125</v>
      </c>
      <c r="C243" s="100">
        <f>B216</f>
        <v>3527.27</v>
      </c>
      <c r="D243" s="80">
        <f>E242</f>
        <v>0.4159944</v>
      </c>
      <c r="E243" s="80">
        <f>IFERROR(C243*D243,0)</f>
        <v>1467.324567</v>
      </c>
      <c r="F243" s="3"/>
      <c r="G243" s="1"/>
      <c r="H243" s="130"/>
      <c r="I243" s="13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2.75" customHeight="1">
      <c r="A244" s="1"/>
      <c r="B244" s="1"/>
      <c r="C244" s="1"/>
      <c r="D244" s="3"/>
      <c r="E244" s="3"/>
      <c r="F244" s="126">
        <f>E243</f>
        <v>1467.324567</v>
      </c>
      <c r="G244" s="1"/>
      <c r="H244" s="130"/>
      <c r="I244" s="13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1.25" customHeight="1">
      <c r="A245" s="1"/>
      <c r="B245" s="1"/>
      <c r="C245" s="1"/>
      <c r="D245" s="3"/>
      <c r="E245" s="3"/>
      <c r="F245" s="3"/>
      <c r="G245" s="1"/>
      <c r="H245" s="130"/>
      <c r="I245" s="13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1.25" customHeight="1">
      <c r="A246" s="1"/>
      <c r="B246" s="1"/>
      <c r="C246" s="1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2.75" customHeight="1">
      <c r="A247" s="107" t="s">
        <v>149</v>
      </c>
      <c r="B247" s="108"/>
      <c r="C247" s="108"/>
      <c r="D247" s="39"/>
      <c r="E247" s="109"/>
      <c r="F247" s="126">
        <f>+SUM(F176:F246)</f>
        <v>26851.07134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1.25" customHeight="1">
      <c r="A248" s="1"/>
      <c r="B248" s="1"/>
      <c r="C248" s="1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2.75" customHeight="1">
      <c r="A249" s="25" t="s">
        <v>150</v>
      </c>
      <c r="B249" s="25"/>
      <c r="C249" s="25"/>
      <c r="D249" s="67"/>
      <c r="E249" s="67"/>
      <c r="F249" s="8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1.25" customHeight="1">
      <c r="A250" s="1"/>
      <c r="B250" s="1"/>
      <c r="C250" s="1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2.75" customHeight="1">
      <c r="A251" s="69" t="s">
        <v>17</v>
      </c>
      <c r="B251" s="70" t="s">
        <v>18</v>
      </c>
      <c r="C251" s="70" t="s">
        <v>11</v>
      </c>
      <c r="D251" s="71" t="s">
        <v>19</v>
      </c>
      <c r="E251" s="71" t="s">
        <v>20</v>
      </c>
      <c r="F251" s="72" t="s">
        <v>151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2.75" customHeight="1">
      <c r="A252" s="77" t="s">
        <v>152</v>
      </c>
      <c r="B252" s="78" t="s">
        <v>61</v>
      </c>
      <c r="C252" s="111">
        <v>0.333</v>
      </c>
      <c r="D252" s="112">
        <v>43.42</v>
      </c>
      <c r="E252" s="80">
        <f t="shared" ref="E252:E256" si="22">C252*D252</f>
        <v>14.45886</v>
      </c>
      <c r="F252" s="12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2.75" customHeight="1">
      <c r="A253" s="77" t="s">
        <v>153</v>
      </c>
      <c r="B253" s="78" t="s">
        <v>61</v>
      </c>
      <c r="C253" s="113">
        <v>0.333</v>
      </c>
      <c r="D253" s="114">
        <v>53.25</v>
      </c>
      <c r="E253" s="80">
        <f t="shared" si="22"/>
        <v>17.73225</v>
      </c>
      <c r="F253" s="12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2.75" customHeight="1">
      <c r="A254" s="77" t="s">
        <v>154</v>
      </c>
      <c r="B254" s="78" t="s">
        <v>61</v>
      </c>
      <c r="C254" s="113">
        <v>0.333</v>
      </c>
      <c r="D254" s="114">
        <v>54.98</v>
      </c>
      <c r="E254" s="80">
        <f t="shared" si="22"/>
        <v>18.30834</v>
      </c>
      <c r="F254" s="12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2.75" customHeight="1">
      <c r="A255" s="77" t="s">
        <v>155</v>
      </c>
      <c r="B255" s="78" t="s">
        <v>156</v>
      </c>
      <c r="C255" s="157"/>
      <c r="D255" s="158"/>
      <c r="E255" s="80">
        <f t="shared" si="22"/>
        <v>0</v>
      </c>
      <c r="F255" s="12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2.75" customHeight="1">
      <c r="A256" s="77" t="s">
        <v>157</v>
      </c>
      <c r="B256" s="78" t="s">
        <v>156</v>
      </c>
      <c r="C256" s="157"/>
      <c r="D256" s="158"/>
      <c r="E256" s="80">
        <f t="shared" si="22"/>
        <v>0</v>
      </c>
      <c r="F256" s="12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2.75" customHeight="1">
      <c r="A257" s="25"/>
      <c r="B257" s="25"/>
      <c r="C257" s="25"/>
      <c r="D257" s="25"/>
      <c r="E257" s="67"/>
      <c r="F257" s="126">
        <f>SUM(E252:E256)</f>
        <v>50.49945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1.25" customHeight="1">
      <c r="A258" s="1"/>
      <c r="B258" s="1"/>
      <c r="C258" s="1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2.75" customHeight="1">
      <c r="A259" s="107" t="s">
        <v>158</v>
      </c>
      <c r="B259" s="108"/>
      <c r="C259" s="108"/>
      <c r="D259" s="39"/>
      <c r="E259" s="109"/>
      <c r="F259" s="126">
        <f>+F257</f>
        <v>50.49945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1.25" customHeight="1">
      <c r="A260" s="1"/>
      <c r="B260" s="1"/>
      <c r="C260" s="1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2.75" customHeight="1">
      <c r="A261" s="25" t="s">
        <v>159</v>
      </c>
      <c r="B261" s="25"/>
      <c r="C261" s="25"/>
      <c r="D261" s="67"/>
      <c r="E261" s="67"/>
      <c r="F261" s="8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1.25" customHeight="1">
      <c r="A262" s="1"/>
      <c r="B262" s="1"/>
      <c r="C262" s="1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2.75" customHeight="1">
      <c r="A263" s="69" t="s">
        <v>17</v>
      </c>
      <c r="B263" s="70" t="s">
        <v>18</v>
      </c>
      <c r="C263" s="70" t="s">
        <v>11</v>
      </c>
      <c r="D263" s="71" t="s">
        <v>19</v>
      </c>
      <c r="E263" s="71" t="s">
        <v>20</v>
      </c>
      <c r="F263" s="72" t="s">
        <v>160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2.75" customHeight="1">
      <c r="A264" s="77" t="s">
        <v>161</v>
      </c>
      <c r="B264" s="159" t="s">
        <v>156</v>
      </c>
      <c r="C264" s="120">
        <f>C176</f>
        <v>1</v>
      </c>
      <c r="D264" s="105">
        <v>150.0</v>
      </c>
      <c r="E264" s="80">
        <f>+D264*C264</f>
        <v>150</v>
      </c>
      <c r="F264" s="12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2.75" customHeight="1">
      <c r="A265" s="77" t="s">
        <v>162</v>
      </c>
      <c r="B265" s="159" t="s">
        <v>23</v>
      </c>
      <c r="C265" s="78">
        <v>60.0</v>
      </c>
      <c r="D265" s="160">
        <f>SUM(E264)</f>
        <v>150</v>
      </c>
      <c r="E265" s="160">
        <f>+D265/C265</f>
        <v>2.5</v>
      </c>
      <c r="F265" s="12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2.75" customHeight="1">
      <c r="A266" s="77" t="s">
        <v>163</v>
      </c>
      <c r="B266" s="78" t="s">
        <v>61</v>
      </c>
      <c r="C266" s="120">
        <f>+C264</f>
        <v>1</v>
      </c>
      <c r="D266" s="105">
        <v>99.5</v>
      </c>
      <c r="E266" s="80">
        <f>C266*D266</f>
        <v>99.5</v>
      </c>
      <c r="F266" s="12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2.75" customHeight="1">
      <c r="A267" s="77" t="s">
        <v>164</v>
      </c>
      <c r="B267" s="159" t="s">
        <v>23</v>
      </c>
      <c r="C267" s="78">
        <v>1.0</v>
      </c>
      <c r="D267" s="160">
        <f>+E266</f>
        <v>99.5</v>
      </c>
      <c r="E267" s="160">
        <f>+D267/C267</f>
        <v>99.5</v>
      </c>
      <c r="F267" s="12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2.75" customHeight="1">
      <c r="A268" s="92"/>
      <c r="B268" s="92"/>
      <c r="C268" s="92"/>
      <c r="D268" s="87" t="s">
        <v>35</v>
      </c>
      <c r="E268" s="88">
        <f>$B$42</f>
        <v>1</v>
      </c>
      <c r="F268" s="126">
        <f>(E265+E267)*E268</f>
        <v>102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1.25" customHeight="1">
      <c r="A269" s="1"/>
      <c r="B269" s="1"/>
      <c r="C269" s="1"/>
      <c r="D269" s="3"/>
      <c r="E269" s="3"/>
      <c r="F269" s="3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</row>
    <row r="270" ht="12.75" customHeight="1">
      <c r="A270" s="107" t="s">
        <v>165</v>
      </c>
      <c r="B270" s="108"/>
      <c r="C270" s="108"/>
      <c r="D270" s="39"/>
      <c r="E270" s="109"/>
      <c r="F270" s="126">
        <f>+F268</f>
        <v>102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1.25" customHeight="1">
      <c r="A271" s="1"/>
      <c r="B271" s="1"/>
      <c r="C271" s="1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7.25" customHeight="1">
      <c r="A272" s="107" t="s">
        <v>166</v>
      </c>
      <c r="B272" s="123"/>
      <c r="C272" s="123"/>
      <c r="D272" s="124"/>
      <c r="E272" s="125"/>
      <c r="F272" s="104">
        <f>+F134+F168+F247+F259+F270</f>
        <v>50583.48903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1.25" customHeight="1">
      <c r="A273" s="1"/>
      <c r="B273" s="1"/>
      <c r="C273" s="1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2.75" customHeight="1">
      <c r="A274" s="25" t="s">
        <v>167</v>
      </c>
      <c r="B274" s="1"/>
      <c r="C274" s="1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1.25" customHeight="1">
      <c r="A275" s="1"/>
      <c r="B275" s="1"/>
      <c r="C275" s="1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2.75" customHeight="1">
      <c r="A276" s="69" t="s">
        <v>17</v>
      </c>
      <c r="B276" s="70" t="s">
        <v>18</v>
      </c>
      <c r="C276" s="70" t="s">
        <v>11</v>
      </c>
      <c r="D276" s="71" t="s">
        <v>19</v>
      </c>
      <c r="E276" s="71" t="s">
        <v>20</v>
      </c>
      <c r="F276" s="72" t="s">
        <v>168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2.75" customHeight="1">
      <c r="A277" s="73" t="s">
        <v>169</v>
      </c>
      <c r="B277" s="74" t="s">
        <v>5</v>
      </c>
      <c r="C277" s="85">
        <f>'4.BDI'!C14*100</f>
        <v>27.44</v>
      </c>
      <c r="D277" s="76">
        <f>+F272</f>
        <v>50583.48903</v>
      </c>
      <c r="E277" s="76">
        <f>C277*D277/100</f>
        <v>13880.10939</v>
      </c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2.75" customHeight="1">
      <c r="A278" s="1"/>
      <c r="B278" s="1"/>
      <c r="C278" s="1"/>
      <c r="D278" s="3"/>
      <c r="E278" s="3"/>
      <c r="F278" s="126">
        <f>+E277</f>
        <v>13880.10939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1.25" customHeight="1">
      <c r="A279" s="1"/>
      <c r="B279" s="1"/>
      <c r="C279" s="1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2.75" customHeight="1">
      <c r="A280" s="107" t="s">
        <v>170</v>
      </c>
      <c r="B280" s="123"/>
      <c r="C280" s="123"/>
      <c r="D280" s="124"/>
      <c r="E280" s="125"/>
      <c r="F280" s="104">
        <f>F278</f>
        <v>13880.10939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2.75" customHeight="1">
      <c r="A281" s="25"/>
      <c r="B281" s="25"/>
      <c r="C281" s="25"/>
      <c r="D281" s="67"/>
      <c r="E281" s="67"/>
      <c r="F281" s="8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1.25" customHeight="1">
      <c r="A282" s="1"/>
      <c r="B282" s="1"/>
      <c r="C282" s="1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24.75" customHeight="1">
      <c r="A283" s="107" t="s">
        <v>171</v>
      </c>
      <c r="B283" s="123"/>
      <c r="C283" s="123"/>
      <c r="D283" s="124"/>
      <c r="E283" s="125"/>
      <c r="F283" s="104">
        <f>F272+F280</f>
        <v>64463.59842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2.0" customHeight="1">
      <c r="A284" s="162"/>
      <c r="B284" s="162"/>
      <c r="C284" s="162"/>
      <c r="D284" s="163"/>
      <c r="E284" s="163"/>
      <c r="F284" s="16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2.75" customHeight="1">
      <c r="A285" s="7"/>
      <c r="B285" s="7"/>
      <c r="C285" s="7"/>
      <c r="D285" s="164"/>
      <c r="E285" s="164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2.0" customHeight="1">
      <c r="A286" s="25"/>
      <c r="B286" s="25"/>
      <c r="C286" s="25"/>
      <c r="D286" s="67"/>
      <c r="E286" s="67"/>
      <c r="F286" s="6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9.75" customHeight="1">
      <c r="A287" s="163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9.75" customHeight="1">
      <c r="A288" s="163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9.75" customHeight="1">
      <c r="A289" s="163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2.75" customHeight="1">
      <c r="A290" s="1"/>
      <c r="B290" s="1"/>
      <c r="C290" s="1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2.75" customHeight="1">
      <c r="A291" s="1"/>
      <c r="B291" s="1"/>
      <c r="C291" s="1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2.75" customHeight="1">
      <c r="A292" s="1"/>
      <c r="B292" s="1"/>
      <c r="C292" s="1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2.75" customHeight="1">
      <c r="A293" s="1"/>
      <c r="B293" s="1"/>
      <c r="C293" s="1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2.75" customHeight="1">
      <c r="A294" s="1"/>
      <c r="B294" s="1"/>
      <c r="C294" s="1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2.75" customHeight="1">
      <c r="A295" s="1"/>
      <c r="B295" s="1"/>
      <c r="C295" s="1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2.75" customHeight="1">
      <c r="A296" s="1"/>
      <c r="B296" s="1"/>
      <c r="C296" s="1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2.75" customHeight="1">
      <c r="A297" s="1"/>
      <c r="B297" s="1"/>
      <c r="C297" s="1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2.75" customHeight="1">
      <c r="A298" s="1"/>
      <c r="B298" s="1"/>
      <c r="C298" s="1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2.75" customHeight="1">
      <c r="A299" s="1"/>
      <c r="B299" s="1"/>
      <c r="C299" s="1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2.75" customHeight="1">
      <c r="A300" s="1"/>
      <c r="B300" s="1"/>
      <c r="C300" s="1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2.75" customHeight="1">
      <c r="A301" s="1"/>
      <c r="B301" s="1"/>
      <c r="C301" s="1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2.75" customHeight="1">
      <c r="A302" s="1"/>
      <c r="B302" s="1"/>
      <c r="C302" s="1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2.75" customHeight="1">
      <c r="A303" s="1"/>
      <c r="B303" s="1"/>
      <c r="C303" s="1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2.75" customHeight="1">
      <c r="A304" s="1"/>
      <c r="B304" s="1"/>
      <c r="C304" s="1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2.75" customHeight="1">
      <c r="A305" s="1"/>
      <c r="B305" s="1"/>
      <c r="C305" s="1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2.75" customHeight="1">
      <c r="A306" s="1"/>
      <c r="B306" s="1"/>
      <c r="C306" s="1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2.75" customHeight="1">
      <c r="A307" s="1"/>
      <c r="B307" s="1"/>
      <c r="C307" s="1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2.75" customHeight="1">
      <c r="A308" s="1"/>
      <c r="B308" s="1"/>
      <c r="C308" s="1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2.75" customHeight="1">
      <c r="A309" s="1"/>
      <c r="B309" s="1"/>
      <c r="C309" s="1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2.75" customHeight="1">
      <c r="A310" s="1"/>
      <c r="B310" s="1"/>
      <c r="C310" s="1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2.75" customHeight="1">
      <c r="A311" s="1"/>
      <c r="B311" s="1"/>
      <c r="C311" s="1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2.75" customHeight="1">
      <c r="A312" s="1"/>
      <c r="B312" s="1"/>
      <c r="C312" s="1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2.75" customHeight="1">
      <c r="A313" s="1"/>
      <c r="B313" s="1"/>
      <c r="C313" s="1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2.75" customHeight="1">
      <c r="A314" s="1"/>
      <c r="B314" s="1"/>
      <c r="C314" s="1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2.75" customHeight="1">
      <c r="A315" s="1"/>
      <c r="B315" s="1"/>
      <c r="C315" s="1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2.75" customHeight="1">
      <c r="A316" s="1"/>
      <c r="B316" s="1"/>
      <c r="C316" s="1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2.75" customHeight="1">
      <c r="A317" s="1"/>
      <c r="B317" s="1"/>
      <c r="C317" s="1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2.75" customHeight="1">
      <c r="A318" s="1"/>
      <c r="B318" s="1"/>
      <c r="C318" s="1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9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2.75" customHeight="1">
      <c r="A320" s="1"/>
      <c r="B320" s="1"/>
      <c r="C320" s="1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2.75" customHeight="1">
      <c r="A321" s="1"/>
      <c r="B321" s="1"/>
      <c r="C321" s="1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2.75" customHeight="1">
      <c r="A322" s="1"/>
      <c r="B322" s="1"/>
      <c r="C322" s="1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2.75" customHeight="1">
      <c r="A323" s="1"/>
      <c r="B323" s="1"/>
      <c r="C323" s="1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2.75" customHeight="1">
      <c r="A324" s="1"/>
      <c r="B324" s="1"/>
      <c r="C324" s="1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2.75" customHeight="1">
      <c r="A325" s="1"/>
      <c r="B325" s="1"/>
      <c r="C325" s="1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2.75" customHeight="1">
      <c r="A326" s="1"/>
      <c r="B326" s="1"/>
      <c r="C326" s="1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2.75" customHeight="1">
      <c r="A327" s="1"/>
      <c r="B327" s="1"/>
      <c r="C327" s="1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2.75" customHeight="1">
      <c r="A328" s="1"/>
      <c r="B328" s="1"/>
      <c r="C328" s="1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2.75" customHeight="1">
      <c r="A329" s="1"/>
      <c r="B329" s="1"/>
      <c r="C329" s="1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2.75" customHeight="1">
      <c r="A330" s="1"/>
      <c r="B330" s="1"/>
      <c r="C330" s="1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2.75" customHeight="1">
      <c r="A331" s="1"/>
      <c r="B331" s="1"/>
      <c r="C331" s="1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2.75" customHeight="1">
      <c r="A332" s="1"/>
      <c r="B332" s="1"/>
      <c r="C332" s="1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2.75" customHeight="1">
      <c r="A333" s="1"/>
      <c r="B333" s="1"/>
      <c r="C333" s="1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2.75" customHeight="1">
      <c r="A334" s="1"/>
      <c r="B334" s="1"/>
      <c r="C334" s="1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2.75" customHeight="1">
      <c r="A335" s="1"/>
      <c r="B335" s="1"/>
      <c r="C335" s="1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2.75" customHeight="1">
      <c r="A336" s="1"/>
      <c r="B336" s="1"/>
      <c r="C336" s="1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2.75" customHeight="1">
      <c r="A337" s="1"/>
      <c r="B337" s="1"/>
      <c r="C337" s="1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2.75" customHeight="1">
      <c r="A338" s="1"/>
      <c r="B338" s="1"/>
      <c r="C338" s="1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2.75" customHeight="1">
      <c r="A339" s="1"/>
      <c r="B339" s="1"/>
      <c r="C339" s="1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2.75" customHeight="1">
      <c r="A340" s="1"/>
      <c r="B340" s="1"/>
      <c r="C340" s="1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2.75" customHeight="1">
      <c r="A341" s="1"/>
      <c r="B341" s="1"/>
      <c r="C341" s="1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2.75" customHeight="1">
      <c r="A342" s="1"/>
      <c r="B342" s="1"/>
      <c r="C342" s="1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2.75" customHeight="1">
      <c r="A343" s="1"/>
      <c r="B343" s="1"/>
      <c r="C343" s="1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2.75" customHeight="1">
      <c r="A344" s="1"/>
      <c r="B344" s="1"/>
      <c r="C344" s="1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2.75" customHeight="1">
      <c r="A345" s="1"/>
      <c r="B345" s="1"/>
      <c r="C345" s="1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2.75" customHeight="1">
      <c r="A346" s="1"/>
      <c r="B346" s="1"/>
      <c r="C346" s="1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2.75" customHeight="1">
      <c r="A347" s="1"/>
      <c r="B347" s="1"/>
      <c r="C347" s="1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2.75" customHeight="1">
      <c r="A348" s="1"/>
      <c r="B348" s="1"/>
      <c r="C348" s="1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2.75" customHeight="1">
      <c r="A349" s="1"/>
      <c r="B349" s="1"/>
      <c r="C349" s="1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2.75" customHeight="1">
      <c r="A350" s="1"/>
      <c r="B350" s="1"/>
      <c r="C350" s="1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2.75" customHeight="1">
      <c r="A351" s="1"/>
      <c r="B351" s="1"/>
      <c r="C351" s="1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2.75" customHeight="1">
      <c r="A352" s="1"/>
      <c r="B352" s="1"/>
      <c r="C352" s="1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2.75" customHeight="1">
      <c r="A353" s="1"/>
      <c r="B353" s="1"/>
      <c r="C353" s="1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2.75" customHeight="1">
      <c r="A354" s="1"/>
      <c r="B354" s="1"/>
      <c r="C354" s="1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2.75" customHeight="1">
      <c r="A355" s="1"/>
      <c r="B355" s="1"/>
      <c r="C355" s="1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2.75" customHeight="1">
      <c r="A356" s="1"/>
      <c r="B356" s="1"/>
      <c r="C356" s="1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2.75" customHeight="1">
      <c r="A357" s="1"/>
      <c r="B357" s="1"/>
      <c r="C357" s="1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2.75" customHeight="1">
      <c r="A358" s="1"/>
      <c r="B358" s="1"/>
      <c r="C358" s="1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2.75" customHeight="1">
      <c r="A359" s="1"/>
      <c r="B359" s="1"/>
      <c r="C359" s="1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2.75" customHeight="1">
      <c r="A360" s="1"/>
      <c r="B360" s="1"/>
      <c r="C360" s="1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2.75" customHeight="1">
      <c r="A361" s="1"/>
      <c r="B361" s="1"/>
      <c r="C361" s="1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2.75" customHeight="1">
      <c r="A362" s="1"/>
      <c r="B362" s="1"/>
      <c r="C362" s="1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2.75" customHeight="1">
      <c r="A363" s="1"/>
      <c r="B363" s="1"/>
      <c r="C363" s="1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2.75" customHeight="1">
      <c r="A364" s="1"/>
      <c r="B364" s="1"/>
      <c r="C364" s="1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2.75" customHeight="1">
      <c r="A365" s="1"/>
      <c r="B365" s="1"/>
      <c r="C365" s="1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2.75" customHeight="1">
      <c r="A366" s="1"/>
      <c r="B366" s="1"/>
      <c r="C366" s="1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2.75" customHeight="1">
      <c r="A367" s="1"/>
      <c r="B367" s="1"/>
      <c r="C367" s="1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2.75" customHeight="1">
      <c r="A368" s="1"/>
      <c r="B368" s="1"/>
      <c r="C368" s="1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2.75" customHeight="1">
      <c r="A369" s="1"/>
      <c r="B369" s="1"/>
      <c r="C369" s="1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2.75" customHeight="1">
      <c r="A370" s="1"/>
      <c r="B370" s="1"/>
      <c r="C370" s="1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2.75" customHeight="1">
      <c r="A371" s="1"/>
      <c r="B371" s="1"/>
      <c r="C371" s="1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2.75" customHeight="1">
      <c r="A372" s="1"/>
      <c r="B372" s="1"/>
      <c r="C372" s="1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2.75" customHeight="1">
      <c r="A373" s="1"/>
      <c r="B373" s="1"/>
      <c r="C373" s="1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2.75" customHeight="1">
      <c r="A374" s="1"/>
      <c r="B374" s="1"/>
      <c r="C374" s="1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2.75" customHeight="1">
      <c r="A375" s="1"/>
      <c r="B375" s="1"/>
      <c r="C375" s="1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2.75" customHeight="1">
      <c r="A376" s="1"/>
      <c r="B376" s="1"/>
      <c r="C376" s="1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2.75" customHeight="1">
      <c r="A377" s="1"/>
      <c r="B377" s="1"/>
      <c r="C377" s="1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2.75" customHeight="1">
      <c r="A378" s="1"/>
      <c r="B378" s="1"/>
      <c r="C378" s="1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2.75" customHeight="1">
      <c r="A379" s="1"/>
      <c r="B379" s="1"/>
      <c r="C379" s="1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2.75" customHeight="1">
      <c r="A380" s="1"/>
      <c r="B380" s="1"/>
      <c r="C380" s="1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2.75" customHeight="1">
      <c r="A381" s="1"/>
      <c r="B381" s="1"/>
      <c r="C381" s="1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2.75" customHeight="1">
      <c r="A382" s="1"/>
      <c r="B382" s="1"/>
      <c r="C382" s="1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2.75" customHeight="1">
      <c r="A383" s="1"/>
      <c r="B383" s="1"/>
      <c r="C383" s="1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2.75" customHeight="1">
      <c r="A384" s="1"/>
      <c r="B384" s="1"/>
      <c r="C384" s="1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2.75" customHeight="1">
      <c r="A385" s="1"/>
      <c r="B385" s="1"/>
      <c r="C385" s="1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2.75" customHeight="1">
      <c r="A386" s="1"/>
      <c r="B386" s="1"/>
      <c r="C386" s="1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2.75" customHeight="1">
      <c r="A387" s="1"/>
      <c r="B387" s="1"/>
      <c r="C387" s="1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2.75" customHeight="1">
      <c r="A388" s="1"/>
      <c r="B388" s="1"/>
      <c r="C388" s="1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2.75" customHeight="1">
      <c r="A389" s="1"/>
      <c r="B389" s="1"/>
      <c r="C389" s="1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2.75" customHeight="1">
      <c r="A390" s="1"/>
      <c r="B390" s="1"/>
      <c r="C390" s="1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2.75" customHeight="1">
      <c r="A391" s="1"/>
      <c r="B391" s="1"/>
      <c r="C391" s="1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2.75" customHeight="1">
      <c r="A392" s="1"/>
      <c r="B392" s="1"/>
      <c r="C392" s="1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2.75" customHeight="1">
      <c r="A393" s="1"/>
      <c r="B393" s="1"/>
      <c r="C393" s="1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2.75" customHeight="1">
      <c r="A394" s="1"/>
      <c r="B394" s="1"/>
      <c r="C394" s="1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2.75" customHeight="1">
      <c r="A395" s="1"/>
      <c r="B395" s="1"/>
      <c r="C395" s="1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2.75" customHeight="1">
      <c r="A396" s="1"/>
      <c r="B396" s="1"/>
      <c r="C396" s="1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2.75" customHeight="1">
      <c r="A397" s="1"/>
      <c r="B397" s="1"/>
      <c r="C397" s="1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2.75" customHeight="1">
      <c r="A398" s="1"/>
      <c r="B398" s="1"/>
      <c r="C398" s="1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2.75" customHeight="1">
      <c r="A399" s="1"/>
      <c r="B399" s="1"/>
      <c r="C399" s="1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2.75" customHeight="1">
      <c r="A400" s="1"/>
      <c r="B400" s="1"/>
      <c r="C400" s="1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2.75" customHeight="1">
      <c r="A401" s="1"/>
      <c r="B401" s="1"/>
      <c r="C401" s="1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2.75" customHeight="1">
      <c r="A402" s="1"/>
      <c r="B402" s="1"/>
      <c r="C402" s="1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2.75" customHeight="1">
      <c r="A403" s="1"/>
      <c r="B403" s="1"/>
      <c r="C403" s="1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2.75" customHeight="1">
      <c r="A404" s="1"/>
      <c r="B404" s="1"/>
      <c r="C404" s="1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2.75" customHeight="1">
      <c r="A405" s="1"/>
      <c r="B405" s="1"/>
      <c r="C405" s="1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2.75" customHeight="1">
      <c r="A406" s="1"/>
      <c r="B406" s="1"/>
      <c r="C406" s="1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2.75" customHeight="1">
      <c r="A407" s="1"/>
      <c r="B407" s="1"/>
      <c r="C407" s="1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2.75" customHeight="1">
      <c r="A408" s="1"/>
      <c r="B408" s="1"/>
      <c r="C408" s="1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2.75" customHeight="1">
      <c r="A409" s="1"/>
      <c r="B409" s="1"/>
      <c r="C409" s="1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2.75" customHeight="1">
      <c r="A410" s="1"/>
      <c r="B410" s="1"/>
      <c r="C410" s="1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2.75" customHeight="1">
      <c r="A411" s="1"/>
      <c r="B411" s="1"/>
      <c r="C411" s="1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2.75" customHeight="1">
      <c r="A412" s="1"/>
      <c r="B412" s="1"/>
      <c r="C412" s="1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2.75" customHeight="1">
      <c r="A413" s="1"/>
      <c r="B413" s="1"/>
      <c r="C413" s="1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2.75" customHeight="1">
      <c r="A414" s="1"/>
      <c r="B414" s="1"/>
      <c r="C414" s="1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2.75" customHeight="1">
      <c r="A415" s="1"/>
      <c r="B415" s="1"/>
      <c r="C415" s="1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2.75" customHeight="1">
      <c r="A416" s="1"/>
      <c r="B416" s="1"/>
      <c r="C416" s="1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2.75" customHeight="1">
      <c r="A417" s="1"/>
      <c r="B417" s="1"/>
      <c r="C417" s="1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2.75" customHeight="1">
      <c r="A418" s="1"/>
      <c r="B418" s="1"/>
      <c r="C418" s="1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2.75" customHeight="1">
      <c r="A419" s="1"/>
      <c r="B419" s="1"/>
      <c r="C419" s="1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2.75" customHeight="1">
      <c r="A420" s="1"/>
      <c r="B420" s="1"/>
      <c r="C420" s="1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2.75" customHeight="1">
      <c r="A421" s="1"/>
      <c r="B421" s="1"/>
      <c r="C421" s="1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2.75" customHeight="1">
      <c r="A422" s="1"/>
      <c r="B422" s="1"/>
      <c r="C422" s="1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2.75" customHeight="1">
      <c r="A423" s="1"/>
      <c r="B423" s="1"/>
      <c r="C423" s="1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2.75" customHeight="1">
      <c r="A424" s="1"/>
      <c r="B424" s="1"/>
      <c r="C424" s="1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2.75" customHeight="1">
      <c r="A425" s="1"/>
      <c r="B425" s="1"/>
      <c r="C425" s="1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2.75" customHeight="1">
      <c r="A426" s="1"/>
      <c r="B426" s="1"/>
      <c r="C426" s="1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2.75" customHeight="1">
      <c r="A427" s="1"/>
      <c r="B427" s="1"/>
      <c r="C427" s="1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2.75" customHeight="1">
      <c r="A428" s="1"/>
      <c r="B428" s="1"/>
      <c r="C428" s="1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2.75" customHeight="1">
      <c r="A429" s="1"/>
      <c r="B429" s="1"/>
      <c r="C429" s="1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2.75" customHeight="1">
      <c r="A430" s="1"/>
      <c r="B430" s="1"/>
      <c r="C430" s="1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2.75" customHeight="1">
      <c r="A431" s="1"/>
      <c r="B431" s="1"/>
      <c r="C431" s="1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2.75" customHeight="1">
      <c r="A432" s="1"/>
      <c r="B432" s="1"/>
      <c r="C432" s="1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2.75" customHeight="1">
      <c r="A433" s="1"/>
      <c r="B433" s="1"/>
      <c r="C433" s="1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2.75" customHeight="1">
      <c r="A434" s="1"/>
      <c r="B434" s="1"/>
      <c r="C434" s="1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2.75" customHeight="1">
      <c r="A435" s="1"/>
      <c r="B435" s="1"/>
      <c r="C435" s="1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2.75" customHeight="1">
      <c r="A436" s="1"/>
      <c r="B436" s="1"/>
      <c r="C436" s="1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2.75" customHeight="1">
      <c r="A437" s="1"/>
      <c r="B437" s="1"/>
      <c r="C437" s="1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2.75" customHeight="1">
      <c r="A438" s="1"/>
      <c r="B438" s="1"/>
      <c r="C438" s="1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2.75" customHeight="1">
      <c r="A439" s="1"/>
      <c r="B439" s="1"/>
      <c r="C439" s="1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2.75" customHeight="1">
      <c r="A440" s="1"/>
      <c r="B440" s="1"/>
      <c r="C440" s="1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2.75" customHeight="1">
      <c r="A441" s="1"/>
      <c r="B441" s="1"/>
      <c r="C441" s="1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2.75" customHeight="1">
      <c r="A442" s="1"/>
      <c r="B442" s="1"/>
      <c r="C442" s="1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2.75" customHeight="1">
      <c r="A443" s="1"/>
      <c r="B443" s="1"/>
      <c r="C443" s="1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2.75" customHeight="1">
      <c r="A444" s="1"/>
      <c r="B444" s="1"/>
      <c r="C444" s="1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2.75" customHeight="1">
      <c r="A445" s="1"/>
      <c r="B445" s="1"/>
      <c r="C445" s="1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2.75" customHeight="1">
      <c r="A446" s="1"/>
      <c r="B446" s="1"/>
      <c r="C446" s="1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2.75" customHeight="1">
      <c r="A447" s="1"/>
      <c r="B447" s="1"/>
      <c r="C447" s="1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2.75" customHeight="1">
      <c r="A448" s="1"/>
      <c r="B448" s="1"/>
      <c r="C448" s="1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2.75" customHeight="1">
      <c r="A449" s="1"/>
      <c r="B449" s="1"/>
      <c r="C449" s="1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2.75" customHeight="1">
      <c r="A450" s="1"/>
      <c r="B450" s="1"/>
      <c r="C450" s="1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2.75" customHeight="1">
      <c r="A451" s="1"/>
      <c r="B451" s="1"/>
      <c r="C451" s="1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2.75" customHeight="1">
      <c r="A452" s="1"/>
      <c r="B452" s="1"/>
      <c r="C452" s="1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2.75" customHeight="1">
      <c r="A453" s="1"/>
      <c r="B453" s="1"/>
      <c r="C453" s="1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2.75" customHeight="1">
      <c r="A454" s="1"/>
      <c r="B454" s="1"/>
      <c r="C454" s="1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2.75" customHeight="1">
      <c r="A455" s="1"/>
      <c r="B455" s="1"/>
      <c r="C455" s="1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2.75" customHeight="1">
      <c r="A456" s="1"/>
      <c r="B456" s="1"/>
      <c r="C456" s="1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2.75" customHeight="1">
      <c r="A457" s="1"/>
      <c r="B457" s="1"/>
      <c r="C457" s="1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2.75" customHeight="1">
      <c r="A458" s="1"/>
      <c r="B458" s="1"/>
      <c r="C458" s="1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2.75" customHeight="1">
      <c r="A459" s="1"/>
      <c r="B459" s="1"/>
      <c r="C459" s="1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2.75" customHeight="1">
      <c r="A460" s="1"/>
      <c r="B460" s="1"/>
      <c r="C460" s="1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2.75" customHeight="1">
      <c r="A461" s="1"/>
      <c r="B461" s="1"/>
      <c r="C461" s="1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2.75" customHeight="1">
      <c r="A462" s="1"/>
      <c r="B462" s="1"/>
      <c r="C462" s="1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2.75" customHeight="1">
      <c r="A463" s="1"/>
      <c r="B463" s="1"/>
      <c r="C463" s="1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2.75" customHeight="1">
      <c r="A464" s="1"/>
      <c r="B464" s="1"/>
      <c r="C464" s="1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2.75" customHeight="1">
      <c r="A465" s="1"/>
      <c r="B465" s="1"/>
      <c r="C465" s="1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2.75" customHeight="1">
      <c r="A466" s="1"/>
      <c r="B466" s="1"/>
      <c r="C466" s="1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2.75" customHeight="1">
      <c r="A467" s="1"/>
      <c r="B467" s="1"/>
      <c r="C467" s="1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2.75" customHeight="1">
      <c r="A468" s="1"/>
      <c r="B468" s="1"/>
      <c r="C468" s="1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2.75" customHeight="1">
      <c r="A469" s="1"/>
      <c r="B469" s="1"/>
      <c r="C469" s="1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2.75" customHeight="1">
      <c r="A470" s="1"/>
      <c r="B470" s="1"/>
      <c r="C470" s="1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2.75" customHeight="1">
      <c r="A471" s="1"/>
      <c r="B471" s="1"/>
      <c r="C471" s="1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2.75" customHeight="1">
      <c r="A472" s="1"/>
      <c r="B472" s="1"/>
      <c r="C472" s="1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2.75" customHeight="1">
      <c r="A473" s="1"/>
      <c r="B473" s="1"/>
      <c r="C473" s="1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2.75" customHeight="1">
      <c r="A474" s="1"/>
      <c r="B474" s="1"/>
      <c r="C474" s="1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2.75" customHeight="1">
      <c r="A475" s="1"/>
      <c r="B475" s="1"/>
      <c r="C475" s="1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2.75" customHeight="1">
      <c r="A476" s="1"/>
      <c r="B476" s="1"/>
      <c r="C476" s="1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2.75" customHeight="1">
      <c r="A477" s="1"/>
      <c r="B477" s="1"/>
      <c r="C477" s="1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2.75" customHeight="1">
      <c r="A478" s="1"/>
      <c r="B478" s="1"/>
      <c r="C478" s="1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2.75" customHeight="1">
      <c r="A479" s="1"/>
      <c r="B479" s="1"/>
      <c r="C479" s="1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2.75" customHeight="1">
      <c r="A480" s="1"/>
      <c r="B480" s="1"/>
      <c r="C480" s="1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2.75" customHeight="1">
      <c r="A481" s="1"/>
      <c r="B481" s="1"/>
      <c r="C481" s="1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2.75" customHeight="1">
      <c r="A482" s="1"/>
      <c r="B482" s="1"/>
      <c r="C482" s="1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2.75" customHeight="1">
      <c r="A483" s="1"/>
      <c r="B483" s="1"/>
      <c r="C483" s="1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2.75" customHeight="1">
      <c r="A484" s="1"/>
      <c r="B484" s="1"/>
      <c r="C484" s="1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2.75" customHeight="1">
      <c r="A485" s="1"/>
      <c r="B485" s="1"/>
      <c r="C485" s="1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2.75" customHeight="1">
      <c r="A486" s="1"/>
      <c r="B486" s="1"/>
      <c r="C486" s="1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2.75" customHeight="1">
      <c r="A487" s="1"/>
      <c r="B487" s="1"/>
      <c r="C487" s="1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2.75" customHeight="1">
      <c r="A488" s="1"/>
      <c r="B488" s="1"/>
      <c r="C488" s="1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2.75" customHeight="1">
      <c r="A489" s="1"/>
      <c r="B489" s="1"/>
      <c r="C489" s="1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2.75" customHeight="1">
      <c r="A490" s="1"/>
      <c r="B490" s="1"/>
      <c r="C490" s="1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2.75" customHeight="1">
      <c r="A491" s="1"/>
      <c r="B491" s="1"/>
      <c r="C491" s="1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2.75" customHeight="1">
      <c r="A492" s="1"/>
      <c r="B492" s="1"/>
      <c r="C492" s="1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2.75" customHeight="1">
      <c r="A493" s="1"/>
      <c r="B493" s="1"/>
      <c r="C493" s="1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2.75" customHeight="1">
      <c r="A494" s="1"/>
      <c r="B494" s="1"/>
      <c r="C494" s="1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2.75" customHeight="1">
      <c r="A495" s="1"/>
      <c r="B495" s="1"/>
      <c r="C495" s="1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2.75" customHeight="1">
      <c r="A496" s="1"/>
      <c r="B496" s="1"/>
      <c r="C496" s="1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2.75" customHeight="1">
      <c r="A497" s="1"/>
      <c r="B497" s="1"/>
      <c r="C497" s="1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2.75" customHeight="1">
      <c r="A498" s="1"/>
      <c r="B498" s="1"/>
      <c r="C498" s="1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2.75" customHeight="1">
      <c r="A499" s="1"/>
      <c r="B499" s="1"/>
      <c r="C499" s="1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2.75" customHeight="1">
      <c r="A500" s="1"/>
      <c r="B500" s="1"/>
      <c r="C500" s="1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2.75" customHeight="1">
      <c r="A501" s="1"/>
      <c r="B501" s="1"/>
      <c r="C501" s="1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2.75" customHeight="1">
      <c r="A502" s="1"/>
      <c r="B502" s="1"/>
      <c r="C502" s="1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2.75" customHeight="1">
      <c r="A503" s="1"/>
      <c r="B503" s="1"/>
      <c r="C503" s="1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2.75" customHeight="1">
      <c r="A504" s="1"/>
      <c r="B504" s="1"/>
      <c r="C504" s="1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2.75" customHeight="1">
      <c r="A505" s="1"/>
      <c r="B505" s="1"/>
      <c r="C505" s="1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2.75" customHeight="1">
      <c r="A506" s="1"/>
      <c r="B506" s="1"/>
      <c r="C506" s="1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2.75" customHeight="1">
      <c r="A507" s="1"/>
      <c r="B507" s="1"/>
      <c r="C507" s="1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2.75" customHeight="1">
      <c r="A508" s="1"/>
      <c r="B508" s="1"/>
      <c r="C508" s="1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2.75" customHeight="1">
      <c r="A509" s="1"/>
      <c r="B509" s="1"/>
      <c r="C509" s="1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2.75" customHeight="1">
      <c r="A510" s="1"/>
      <c r="B510" s="1"/>
      <c r="C510" s="1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2.75" customHeight="1">
      <c r="A511" s="1"/>
      <c r="B511" s="1"/>
      <c r="C511" s="1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2.75" customHeight="1">
      <c r="A512" s="1"/>
      <c r="B512" s="1"/>
      <c r="C512" s="1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2.75" customHeight="1">
      <c r="A513" s="1"/>
      <c r="B513" s="1"/>
      <c r="C513" s="1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2.75" customHeight="1">
      <c r="A514" s="1"/>
      <c r="B514" s="1"/>
      <c r="C514" s="1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2.75" customHeight="1">
      <c r="A515" s="1"/>
      <c r="B515" s="1"/>
      <c r="C515" s="1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2.75" customHeight="1">
      <c r="A516" s="1"/>
      <c r="B516" s="1"/>
      <c r="C516" s="1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2.75" customHeight="1">
      <c r="A517" s="1"/>
      <c r="B517" s="1"/>
      <c r="C517" s="1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2.75" customHeight="1">
      <c r="A518" s="1"/>
      <c r="B518" s="1"/>
      <c r="C518" s="1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2.75" customHeight="1">
      <c r="A519" s="1"/>
      <c r="B519" s="1"/>
      <c r="C519" s="1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2.75" customHeight="1">
      <c r="A520" s="1"/>
      <c r="B520" s="1"/>
      <c r="C520" s="1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2.75" customHeight="1">
      <c r="A521" s="1"/>
      <c r="B521" s="1"/>
      <c r="C521" s="1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2.75" customHeight="1">
      <c r="A522" s="1"/>
      <c r="B522" s="1"/>
      <c r="C522" s="1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2.75" customHeight="1">
      <c r="A523" s="1"/>
      <c r="B523" s="1"/>
      <c r="C523" s="1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2.75" customHeight="1">
      <c r="A524" s="1"/>
      <c r="B524" s="1"/>
      <c r="C524" s="1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2.75" customHeight="1">
      <c r="A525" s="1"/>
      <c r="B525" s="1"/>
      <c r="C525" s="1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2.75" customHeight="1">
      <c r="A526" s="1"/>
      <c r="B526" s="1"/>
      <c r="C526" s="1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2.75" customHeight="1">
      <c r="A527" s="1"/>
      <c r="B527" s="1"/>
      <c r="C527" s="1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2.75" customHeight="1">
      <c r="A528" s="1"/>
      <c r="B528" s="1"/>
      <c r="C528" s="1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2.75" customHeight="1">
      <c r="A529" s="1"/>
      <c r="B529" s="1"/>
      <c r="C529" s="1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2.75" customHeight="1">
      <c r="A530" s="1"/>
      <c r="B530" s="1"/>
      <c r="C530" s="1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2.75" customHeight="1">
      <c r="A531" s="1"/>
      <c r="B531" s="1"/>
      <c r="C531" s="1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2.75" customHeight="1">
      <c r="A532" s="1"/>
      <c r="B532" s="1"/>
      <c r="C532" s="1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2.75" customHeight="1">
      <c r="A533" s="1"/>
      <c r="B533" s="1"/>
      <c r="C533" s="1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2.75" customHeight="1">
      <c r="A534" s="1"/>
      <c r="B534" s="1"/>
      <c r="C534" s="1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2.75" customHeight="1">
      <c r="A535" s="1"/>
      <c r="B535" s="1"/>
      <c r="C535" s="1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2.75" customHeight="1">
      <c r="A536" s="1"/>
      <c r="B536" s="1"/>
      <c r="C536" s="1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2.75" customHeight="1">
      <c r="A537" s="1"/>
      <c r="B537" s="1"/>
      <c r="C537" s="1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2.75" customHeight="1">
      <c r="A538" s="1"/>
      <c r="B538" s="1"/>
      <c r="C538" s="1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2.75" customHeight="1">
      <c r="A539" s="1"/>
      <c r="B539" s="1"/>
      <c r="C539" s="1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2.75" customHeight="1">
      <c r="A540" s="1"/>
      <c r="B540" s="1"/>
      <c r="C540" s="1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2.75" customHeight="1">
      <c r="A541" s="1"/>
      <c r="B541" s="1"/>
      <c r="C541" s="1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2.75" customHeight="1">
      <c r="A542" s="1"/>
      <c r="B542" s="1"/>
      <c r="C542" s="1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2.75" customHeight="1">
      <c r="A543" s="1"/>
      <c r="B543" s="1"/>
      <c r="C543" s="1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2.75" customHeight="1">
      <c r="A544" s="1"/>
      <c r="B544" s="1"/>
      <c r="C544" s="1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2.75" customHeight="1">
      <c r="A545" s="1"/>
      <c r="B545" s="1"/>
      <c r="C545" s="1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2.75" customHeight="1">
      <c r="A546" s="1"/>
      <c r="B546" s="1"/>
      <c r="C546" s="1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2.75" customHeight="1">
      <c r="A547" s="1"/>
      <c r="B547" s="1"/>
      <c r="C547" s="1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2.75" customHeight="1">
      <c r="A548" s="1"/>
      <c r="B548" s="1"/>
      <c r="C548" s="1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2.75" customHeight="1">
      <c r="A549" s="1"/>
      <c r="B549" s="1"/>
      <c r="C549" s="1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2.75" customHeight="1">
      <c r="A550" s="1"/>
      <c r="B550" s="1"/>
      <c r="C550" s="1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2.75" customHeight="1">
      <c r="A551" s="1"/>
      <c r="B551" s="1"/>
      <c r="C551" s="1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2.75" customHeight="1">
      <c r="A552" s="1"/>
      <c r="B552" s="1"/>
      <c r="C552" s="1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2.75" customHeight="1">
      <c r="A553" s="1"/>
      <c r="B553" s="1"/>
      <c r="C553" s="1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2.75" customHeight="1">
      <c r="A554" s="1"/>
      <c r="B554" s="1"/>
      <c r="C554" s="1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2.75" customHeight="1">
      <c r="A555" s="1"/>
      <c r="B555" s="1"/>
      <c r="C555" s="1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2.75" customHeight="1">
      <c r="A556" s="1"/>
      <c r="B556" s="1"/>
      <c r="C556" s="1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2.75" customHeight="1">
      <c r="A557" s="1"/>
      <c r="B557" s="1"/>
      <c r="C557" s="1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2.75" customHeight="1">
      <c r="A558" s="1"/>
      <c r="B558" s="1"/>
      <c r="C558" s="1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2.75" customHeight="1">
      <c r="A559" s="1"/>
      <c r="B559" s="1"/>
      <c r="C559" s="1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2.75" customHeight="1">
      <c r="A560" s="1"/>
      <c r="B560" s="1"/>
      <c r="C560" s="1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2.75" customHeight="1">
      <c r="A561" s="1"/>
      <c r="B561" s="1"/>
      <c r="C561" s="1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2.75" customHeight="1">
      <c r="A562" s="1"/>
      <c r="B562" s="1"/>
      <c r="C562" s="1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2.75" customHeight="1">
      <c r="A563" s="1"/>
      <c r="B563" s="1"/>
      <c r="C563" s="1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2.75" customHeight="1">
      <c r="A564" s="1"/>
      <c r="B564" s="1"/>
      <c r="C564" s="1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2.75" customHeight="1">
      <c r="A565" s="1"/>
      <c r="B565" s="1"/>
      <c r="C565" s="1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2.75" customHeight="1">
      <c r="A566" s="1"/>
      <c r="B566" s="1"/>
      <c r="C566" s="1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2.75" customHeight="1">
      <c r="A567" s="1"/>
      <c r="B567" s="1"/>
      <c r="C567" s="1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2.75" customHeight="1">
      <c r="A568" s="1"/>
      <c r="B568" s="1"/>
      <c r="C568" s="1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2.75" customHeight="1">
      <c r="A569" s="1"/>
      <c r="B569" s="1"/>
      <c r="C569" s="1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2.75" customHeight="1">
      <c r="A570" s="1"/>
      <c r="B570" s="1"/>
      <c r="C570" s="1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2.75" customHeight="1">
      <c r="A571" s="1"/>
      <c r="B571" s="1"/>
      <c r="C571" s="1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2.75" customHeight="1">
      <c r="A572" s="1"/>
      <c r="B572" s="1"/>
      <c r="C572" s="1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2.75" customHeight="1">
      <c r="A573" s="1"/>
      <c r="B573" s="1"/>
      <c r="C573" s="1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2.75" customHeight="1">
      <c r="A574" s="1"/>
      <c r="B574" s="1"/>
      <c r="C574" s="1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2.75" customHeight="1">
      <c r="A575" s="1"/>
      <c r="B575" s="1"/>
      <c r="C575" s="1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2.75" customHeight="1">
      <c r="A576" s="1"/>
      <c r="B576" s="1"/>
      <c r="C576" s="1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2.75" customHeight="1">
      <c r="A577" s="1"/>
      <c r="B577" s="1"/>
      <c r="C577" s="1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2.75" customHeight="1">
      <c r="A578" s="1"/>
      <c r="B578" s="1"/>
      <c r="C578" s="1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2.75" customHeight="1">
      <c r="A579" s="1"/>
      <c r="B579" s="1"/>
      <c r="C579" s="1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2.75" customHeight="1">
      <c r="A580" s="1"/>
      <c r="B580" s="1"/>
      <c r="C580" s="1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2.75" customHeight="1">
      <c r="A581" s="1"/>
      <c r="B581" s="1"/>
      <c r="C581" s="1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2.75" customHeight="1">
      <c r="A582" s="1"/>
      <c r="B582" s="1"/>
      <c r="C582" s="1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2.75" customHeight="1">
      <c r="A583" s="1"/>
      <c r="B583" s="1"/>
      <c r="C583" s="1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2.75" customHeight="1">
      <c r="A584" s="1"/>
      <c r="B584" s="1"/>
      <c r="C584" s="1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2.75" customHeight="1">
      <c r="A585" s="1"/>
      <c r="B585" s="1"/>
      <c r="C585" s="1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2.75" customHeight="1">
      <c r="A586" s="1"/>
      <c r="B586" s="1"/>
      <c r="C586" s="1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2.75" customHeight="1">
      <c r="A587" s="1"/>
      <c r="B587" s="1"/>
      <c r="C587" s="1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2.75" customHeight="1">
      <c r="A588" s="1"/>
      <c r="B588" s="1"/>
      <c r="C588" s="1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2.75" customHeight="1">
      <c r="A589" s="1"/>
      <c r="B589" s="1"/>
      <c r="C589" s="1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2.75" customHeight="1">
      <c r="A590" s="1"/>
      <c r="B590" s="1"/>
      <c r="C590" s="1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2.75" customHeight="1">
      <c r="A591" s="1"/>
      <c r="B591" s="1"/>
      <c r="C591" s="1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2.75" customHeight="1">
      <c r="A592" s="1"/>
      <c r="B592" s="1"/>
      <c r="C592" s="1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2.75" customHeight="1">
      <c r="A593" s="1"/>
      <c r="B593" s="1"/>
      <c r="C593" s="1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2.75" customHeight="1">
      <c r="A594" s="1"/>
      <c r="B594" s="1"/>
      <c r="C594" s="1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2.75" customHeight="1">
      <c r="A595" s="1"/>
      <c r="B595" s="1"/>
      <c r="C595" s="1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2.75" customHeight="1">
      <c r="A596" s="1"/>
      <c r="B596" s="1"/>
      <c r="C596" s="1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2.75" customHeight="1">
      <c r="A597" s="1"/>
      <c r="B597" s="1"/>
      <c r="C597" s="1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2.75" customHeight="1">
      <c r="A598" s="1"/>
      <c r="B598" s="1"/>
      <c r="C598" s="1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2.75" customHeight="1">
      <c r="A599" s="1"/>
      <c r="B599" s="1"/>
      <c r="C599" s="1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2.75" customHeight="1">
      <c r="A600" s="1"/>
      <c r="B600" s="1"/>
      <c r="C600" s="1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2.75" customHeight="1">
      <c r="A601" s="1"/>
      <c r="B601" s="1"/>
      <c r="C601" s="1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2.75" customHeight="1">
      <c r="A602" s="1"/>
      <c r="B602" s="1"/>
      <c r="C602" s="1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2.75" customHeight="1">
      <c r="A603" s="1"/>
      <c r="B603" s="1"/>
      <c r="C603" s="1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2.75" customHeight="1">
      <c r="A604" s="1"/>
      <c r="B604" s="1"/>
      <c r="C604" s="1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2.75" customHeight="1">
      <c r="A605" s="1"/>
      <c r="B605" s="1"/>
      <c r="C605" s="1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2.75" customHeight="1">
      <c r="A606" s="1"/>
      <c r="B606" s="1"/>
      <c r="C606" s="1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2.75" customHeight="1">
      <c r="A607" s="1"/>
      <c r="B607" s="1"/>
      <c r="C607" s="1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2.75" customHeight="1">
      <c r="A608" s="1"/>
      <c r="B608" s="1"/>
      <c r="C608" s="1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2.75" customHeight="1">
      <c r="A609" s="1"/>
      <c r="B609" s="1"/>
      <c r="C609" s="1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2.75" customHeight="1">
      <c r="A610" s="1"/>
      <c r="B610" s="1"/>
      <c r="C610" s="1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2.75" customHeight="1">
      <c r="A611" s="1"/>
      <c r="B611" s="1"/>
      <c r="C611" s="1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2.75" customHeight="1">
      <c r="A612" s="1"/>
      <c r="B612" s="1"/>
      <c r="C612" s="1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2.75" customHeight="1">
      <c r="A613" s="1"/>
      <c r="B613" s="1"/>
      <c r="C613" s="1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2.75" customHeight="1">
      <c r="A614" s="1"/>
      <c r="B614" s="1"/>
      <c r="C614" s="1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2.75" customHeight="1">
      <c r="A615" s="1"/>
      <c r="B615" s="1"/>
      <c r="C615" s="1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2.75" customHeight="1">
      <c r="A616" s="1"/>
      <c r="B616" s="1"/>
      <c r="C616" s="1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2.75" customHeight="1">
      <c r="A617" s="1"/>
      <c r="B617" s="1"/>
      <c r="C617" s="1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2.75" customHeight="1">
      <c r="A618" s="1"/>
      <c r="B618" s="1"/>
      <c r="C618" s="1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2.75" customHeight="1">
      <c r="A619" s="1"/>
      <c r="B619" s="1"/>
      <c r="C619" s="1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2.75" customHeight="1">
      <c r="A620" s="1"/>
      <c r="B620" s="1"/>
      <c r="C620" s="1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2.75" customHeight="1">
      <c r="A621" s="1"/>
      <c r="B621" s="1"/>
      <c r="C621" s="1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2.75" customHeight="1">
      <c r="A622" s="1"/>
      <c r="B622" s="1"/>
      <c r="C622" s="1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2.75" customHeight="1">
      <c r="A623" s="1"/>
      <c r="B623" s="1"/>
      <c r="C623" s="1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2.75" customHeight="1">
      <c r="A624" s="1"/>
      <c r="B624" s="1"/>
      <c r="C624" s="1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2.75" customHeight="1">
      <c r="A625" s="1"/>
      <c r="B625" s="1"/>
      <c r="C625" s="1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2.75" customHeight="1">
      <c r="A626" s="1"/>
      <c r="B626" s="1"/>
      <c r="C626" s="1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2.75" customHeight="1">
      <c r="A627" s="1"/>
      <c r="B627" s="1"/>
      <c r="C627" s="1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2.75" customHeight="1">
      <c r="A628" s="1"/>
      <c r="B628" s="1"/>
      <c r="C628" s="1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2.75" customHeight="1">
      <c r="A629" s="1"/>
      <c r="B629" s="1"/>
      <c r="C629" s="1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2.75" customHeight="1">
      <c r="A630" s="1"/>
      <c r="B630" s="1"/>
      <c r="C630" s="1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2.75" customHeight="1">
      <c r="A631" s="1"/>
      <c r="B631" s="1"/>
      <c r="C631" s="1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2.75" customHeight="1">
      <c r="A632" s="1"/>
      <c r="B632" s="1"/>
      <c r="C632" s="1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2.75" customHeight="1">
      <c r="A633" s="1"/>
      <c r="B633" s="1"/>
      <c r="C633" s="1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2.75" customHeight="1">
      <c r="A634" s="1"/>
      <c r="B634" s="1"/>
      <c r="C634" s="1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2.75" customHeight="1">
      <c r="A635" s="1"/>
      <c r="B635" s="1"/>
      <c r="C635" s="1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2.75" customHeight="1">
      <c r="A636" s="1"/>
      <c r="B636" s="1"/>
      <c r="C636" s="1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2.75" customHeight="1">
      <c r="A637" s="1"/>
      <c r="B637" s="1"/>
      <c r="C637" s="1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2.75" customHeight="1">
      <c r="A638" s="1"/>
      <c r="B638" s="1"/>
      <c r="C638" s="1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2.75" customHeight="1">
      <c r="A639" s="1"/>
      <c r="B639" s="1"/>
      <c r="C639" s="1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2.75" customHeight="1">
      <c r="A640" s="1"/>
      <c r="B640" s="1"/>
      <c r="C640" s="1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2.75" customHeight="1">
      <c r="A641" s="1"/>
      <c r="B641" s="1"/>
      <c r="C641" s="1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2.75" customHeight="1">
      <c r="A642" s="1"/>
      <c r="B642" s="1"/>
      <c r="C642" s="1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2.75" customHeight="1">
      <c r="A643" s="1"/>
      <c r="B643" s="1"/>
      <c r="C643" s="1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2.75" customHeight="1">
      <c r="A644" s="1"/>
      <c r="B644" s="1"/>
      <c r="C644" s="1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2.75" customHeight="1">
      <c r="A645" s="1"/>
      <c r="B645" s="1"/>
      <c r="C645" s="1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2.75" customHeight="1">
      <c r="A646" s="1"/>
      <c r="B646" s="1"/>
      <c r="C646" s="1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2.75" customHeight="1">
      <c r="A647" s="1"/>
      <c r="B647" s="1"/>
      <c r="C647" s="1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2.75" customHeight="1">
      <c r="A648" s="1"/>
      <c r="B648" s="1"/>
      <c r="C648" s="1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2.75" customHeight="1">
      <c r="A649" s="1"/>
      <c r="B649" s="1"/>
      <c r="C649" s="1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2.75" customHeight="1">
      <c r="A650" s="1"/>
      <c r="B650" s="1"/>
      <c r="C650" s="1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2.75" customHeight="1">
      <c r="A651" s="1"/>
      <c r="B651" s="1"/>
      <c r="C651" s="1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2.75" customHeight="1">
      <c r="A652" s="1"/>
      <c r="B652" s="1"/>
      <c r="C652" s="1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2.75" customHeight="1">
      <c r="A653" s="1"/>
      <c r="B653" s="1"/>
      <c r="C653" s="1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2.75" customHeight="1">
      <c r="A654" s="1"/>
      <c r="B654" s="1"/>
      <c r="C654" s="1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2.75" customHeight="1">
      <c r="A655" s="1"/>
      <c r="B655" s="1"/>
      <c r="C655" s="1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2.75" customHeight="1">
      <c r="A656" s="1"/>
      <c r="B656" s="1"/>
      <c r="C656" s="1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2.75" customHeight="1">
      <c r="A657" s="1"/>
      <c r="B657" s="1"/>
      <c r="C657" s="1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2.75" customHeight="1">
      <c r="A658" s="1"/>
      <c r="B658" s="1"/>
      <c r="C658" s="1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2.75" customHeight="1">
      <c r="A659" s="1"/>
      <c r="B659" s="1"/>
      <c r="C659" s="1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2.75" customHeight="1">
      <c r="A660" s="1"/>
      <c r="B660" s="1"/>
      <c r="C660" s="1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2.75" customHeight="1">
      <c r="A661" s="1"/>
      <c r="B661" s="1"/>
      <c r="C661" s="1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2.75" customHeight="1">
      <c r="A662" s="1"/>
      <c r="B662" s="1"/>
      <c r="C662" s="1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2.75" customHeight="1">
      <c r="A663" s="1"/>
      <c r="B663" s="1"/>
      <c r="C663" s="1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2.75" customHeight="1">
      <c r="A664" s="1"/>
      <c r="B664" s="1"/>
      <c r="C664" s="1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2.75" customHeight="1">
      <c r="A665" s="1"/>
      <c r="B665" s="1"/>
      <c r="C665" s="1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2.75" customHeight="1">
      <c r="A666" s="1"/>
      <c r="B666" s="1"/>
      <c r="C666" s="1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2.75" customHeight="1">
      <c r="A667" s="1"/>
      <c r="B667" s="1"/>
      <c r="C667" s="1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2.75" customHeight="1">
      <c r="A668" s="1"/>
      <c r="B668" s="1"/>
      <c r="C668" s="1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2.75" customHeight="1">
      <c r="A669" s="1"/>
      <c r="B669" s="1"/>
      <c r="C669" s="1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2.75" customHeight="1">
      <c r="A670" s="1"/>
      <c r="B670" s="1"/>
      <c r="C670" s="1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2.75" customHeight="1">
      <c r="A671" s="1"/>
      <c r="B671" s="1"/>
      <c r="C671" s="1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2.75" customHeight="1">
      <c r="A672" s="1"/>
      <c r="B672" s="1"/>
      <c r="C672" s="1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2.75" customHeight="1">
      <c r="A673" s="1"/>
      <c r="B673" s="1"/>
      <c r="C673" s="1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2.75" customHeight="1">
      <c r="A674" s="1"/>
      <c r="B674" s="1"/>
      <c r="C674" s="1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2.75" customHeight="1">
      <c r="A675" s="1"/>
      <c r="B675" s="1"/>
      <c r="C675" s="1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2.75" customHeight="1">
      <c r="A676" s="1"/>
      <c r="B676" s="1"/>
      <c r="C676" s="1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2.75" customHeight="1">
      <c r="A677" s="1"/>
      <c r="B677" s="1"/>
      <c r="C677" s="1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2.75" customHeight="1">
      <c r="A678" s="1"/>
      <c r="B678" s="1"/>
      <c r="C678" s="1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2.75" customHeight="1">
      <c r="A679" s="1"/>
      <c r="B679" s="1"/>
      <c r="C679" s="1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2.75" customHeight="1">
      <c r="A680" s="1"/>
      <c r="B680" s="1"/>
      <c r="C680" s="1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2.75" customHeight="1">
      <c r="A681" s="1"/>
      <c r="B681" s="1"/>
      <c r="C681" s="1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2.75" customHeight="1">
      <c r="A682" s="1"/>
      <c r="B682" s="1"/>
      <c r="C682" s="1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2.75" customHeight="1">
      <c r="A683" s="1"/>
      <c r="B683" s="1"/>
      <c r="C683" s="1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2.75" customHeight="1">
      <c r="A684" s="1"/>
      <c r="B684" s="1"/>
      <c r="C684" s="1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2.75" customHeight="1">
      <c r="A685" s="1"/>
      <c r="B685" s="1"/>
      <c r="C685" s="1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2.75" customHeight="1">
      <c r="A686" s="1"/>
      <c r="B686" s="1"/>
      <c r="C686" s="1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2.75" customHeight="1">
      <c r="A687" s="1"/>
      <c r="B687" s="1"/>
      <c r="C687" s="1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2.75" customHeight="1">
      <c r="A688" s="1"/>
      <c r="B688" s="1"/>
      <c r="C688" s="1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2.75" customHeight="1">
      <c r="A689" s="1"/>
      <c r="B689" s="1"/>
      <c r="C689" s="1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2.75" customHeight="1">
      <c r="A690" s="1"/>
      <c r="B690" s="1"/>
      <c r="C690" s="1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2.75" customHeight="1">
      <c r="A691" s="1"/>
      <c r="B691" s="1"/>
      <c r="C691" s="1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2.75" customHeight="1">
      <c r="A692" s="1"/>
      <c r="B692" s="1"/>
      <c r="C692" s="1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2.75" customHeight="1">
      <c r="A693" s="1"/>
      <c r="B693" s="1"/>
      <c r="C693" s="1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2.75" customHeight="1">
      <c r="A694" s="1"/>
      <c r="B694" s="1"/>
      <c r="C694" s="1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2.75" customHeight="1">
      <c r="A695" s="1"/>
      <c r="B695" s="1"/>
      <c r="C695" s="1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2.75" customHeight="1">
      <c r="A696" s="1"/>
      <c r="B696" s="1"/>
      <c r="C696" s="1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2.75" customHeight="1">
      <c r="A697" s="1"/>
      <c r="B697" s="1"/>
      <c r="C697" s="1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2.75" customHeight="1">
      <c r="A698" s="1"/>
      <c r="B698" s="1"/>
      <c r="C698" s="1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2.75" customHeight="1">
      <c r="A699" s="1"/>
      <c r="B699" s="1"/>
      <c r="C699" s="1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2.75" customHeight="1">
      <c r="A700" s="1"/>
      <c r="B700" s="1"/>
      <c r="C700" s="1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2.75" customHeight="1">
      <c r="A701" s="1"/>
      <c r="B701" s="1"/>
      <c r="C701" s="1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2.75" customHeight="1">
      <c r="A702" s="1"/>
      <c r="B702" s="1"/>
      <c r="C702" s="1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2.75" customHeight="1">
      <c r="A703" s="1"/>
      <c r="B703" s="1"/>
      <c r="C703" s="1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2.75" customHeight="1">
      <c r="A704" s="1"/>
      <c r="B704" s="1"/>
      <c r="C704" s="1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2.75" customHeight="1">
      <c r="A705" s="1"/>
      <c r="B705" s="1"/>
      <c r="C705" s="1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2.75" customHeight="1">
      <c r="A706" s="1"/>
      <c r="B706" s="1"/>
      <c r="C706" s="1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2.75" customHeight="1">
      <c r="A707" s="1"/>
      <c r="B707" s="1"/>
      <c r="C707" s="1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2.75" customHeight="1">
      <c r="A708" s="1"/>
      <c r="B708" s="1"/>
      <c r="C708" s="1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2.75" customHeight="1">
      <c r="A709" s="1"/>
      <c r="B709" s="1"/>
      <c r="C709" s="1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2.75" customHeight="1">
      <c r="A710" s="1"/>
      <c r="B710" s="1"/>
      <c r="C710" s="1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2.75" customHeight="1">
      <c r="A711" s="1"/>
      <c r="B711" s="1"/>
      <c r="C711" s="1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2.75" customHeight="1">
      <c r="A712" s="1"/>
      <c r="B712" s="1"/>
      <c r="C712" s="1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2.75" customHeight="1">
      <c r="A713" s="1"/>
      <c r="B713" s="1"/>
      <c r="C713" s="1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2.75" customHeight="1">
      <c r="A714" s="1"/>
      <c r="B714" s="1"/>
      <c r="C714" s="1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2.75" customHeight="1">
      <c r="A715" s="1"/>
      <c r="B715" s="1"/>
      <c r="C715" s="1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2.75" customHeight="1">
      <c r="A716" s="1"/>
      <c r="B716" s="1"/>
      <c r="C716" s="1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2.75" customHeight="1">
      <c r="A717" s="1"/>
      <c r="B717" s="1"/>
      <c r="C717" s="1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2.75" customHeight="1">
      <c r="A718" s="1"/>
      <c r="B718" s="1"/>
      <c r="C718" s="1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2.75" customHeight="1">
      <c r="A719" s="1"/>
      <c r="B719" s="1"/>
      <c r="C719" s="1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2.75" customHeight="1">
      <c r="A720" s="1"/>
      <c r="B720" s="1"/>
      <c r="C720" s="1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2.75" customHeight="1">
      <c r="A721" s="1"/>
      <c r="B721" s="1"/>
      <c r="C721" s="1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2.75" customHeight="1">
      <c r="A722" s="1"/>
      <c r="B722" s="1"/>
      <c r="C722" s="1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2.75" customHeight="1">
      <c r="A723" s="1"/>
      <c r="B723" s="1"/>
      <c r="C723" s="1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2.75" customHeight="1">
      <c r="A724" s="1"/>
      <c r="B724" s="1"/>
      <c r="C724" s="1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2.75" customHeight="1">
      <c r="A725" s="1"/>
      <c r="B725" s="1"/>
      <c r="C725" s="1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2.75" customHeight="1">
      <c r="A726" s="1"/>
      <c r="B726" s="1"/>
      <c r="C726" s="1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2.75" customHeight="1">
      <c r="A727" s="1"/>
      <c r="B727" s="1"/>
      <c r="C727" s="1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2.75" customHeight="1">
      <c r="A728" s="1"/>
      <c r="B728" s="1"/>
      <c r="C728" s="1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2.75" customHeight="1">
      <c r="A729" s="1"/>
      <c r="B729" s="1"/>
      <c r="C729" s="1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2.75" customHeight="1">
      <c r="A730" s="1"/>
      <c r="B730" s="1"/>
      <c r="C730" s="1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2.75" customHeight="1">
      <c r="A731" s="1"/>
      <c r="B731" s="1"/>
      <c r="C731" s="1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2.75" customHeight="1">
      <c r="A732" s="1"/>
      <c r="B732" s="1"/>
      <c r="C732" s="1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2.75" customHeight="1">
      <c r="A733" s="1"/>
      <c r="B733" s="1"/>
      <c r="C733" s="1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2.75" customHeight="1">
      <c r="A734" s="1"/>
      <c r="B734" s="1"/>
      <c r="C734" s="1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2.75" customHeight="1">
      <c r="A735" s="1"/>
      <c r="B735" s="1"/>
      <c r="C735" s="1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2.75" customHeight="1">
      <c r="A736" s="1"/>
      <c r="B736" s="1"/>
      <c r="C736" s="1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2.75" customHeight="1">
      <c r="A737" s="1"/>
      <c r="B737" s="1"/>
      <c r="C737" s="1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2.75" customHeight="1">
      <c r="A738" s="1"/>
      <c r="B738" s="1"/>
      <c r="C738" s="1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2.75" customHeight="1">
      <c r="A739" s="1"/>
      <c r="B739" s="1"/>
      <c r="C739" s="1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2.75" customHeight="1">
      <c r="A740" s="1"/>
      <c r="B740" s="1"/>
      <c r="C740" s="1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2.75" customHeight="1">
      <c r="A741" s="1"/>
      <c r="B741" s="1"/>
      <c r="C741" s="1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2.75" customHeight="1">
      <c r="A742" s="1"/>
      <c r="B742" s="1"/>
      <c r="C742" s="1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2.75" customHeight="1">
      <c r="A743" s="1"/>
      <c r="B743" s="1"/>
      <c r="C743" s="1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2.75" customHeight="1">
      <c r="A744" s="1"/>
      <c r="B744" s="1"/>
      <c r="C744" s="1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2.75" customHeight="1">
      <c r="A745" s="1"/>
      <c r="B745" s="1"/>
      <c r="C745" s="1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2.75" customHeight="1">
      <c r="A746" s="1"/>
      <c r="B746" s="1"/>
      <c r="C746" s="1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2.75" customHeight="1">
      <c r="A747" s="1"/>
      <c r="B747" s="1"/>
      <c r="C747" s="1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2.75" customHeight="1">
      <c r="A748" s="1"/>
      <c r="B748" s="1"/>
      <c r="C748" s="1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2.75" customHeight="1">
      <c r="A749" s="1"/>
      <c r="B749" s="1"/>
      <c r="C749" s="1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2.75" customHeight="1">
      <c r="A750" s="1"/>
      <c r="B750" s="1"/>
      <c r="C750" s="1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2.75" customHeight="1">
      <c r="A751" s="1"/>
      <c r="B751" s="1"/>
      <c r="C751" s="1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2.75" customHeight="1">
      <c r="A752" s="1"/>
      <c r="B752" s="1"/>
      <c r="C752" s="1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2.75" customHeight="1">
      <c r="A753" s="1"/>
      <c r="B753" s="1"/>
      <c r="C753" s="1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2.75" customHeight="1">
      <c r="A754" s="1"/>
      <c r="B754" s="1"/>
      <c r="C754" s="1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2.75" customHeight="1">
      <c r="A755" s="1"/>
      <c r="B755" s="1"/>
      <c r="C755" s="1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2.75" customHeight="1">
      <c r="A756" s="1"/>
      <c r="B756" s="1"/>
      <c r="C756" s="1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2.75" customHeight="1">
      <c r="A757" s="1"/>
      <c r="B757" s="1"/>
      <c r="C757" s="1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2.75" customHeight="1">
      <c r="A758" s="1"/>
      <c r="B758" s="1"/>
      <c r="C758" s="1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2.75" customHeight="1">
      <c r="A759" s="1"/>
      <c r="B759" s="1"/>
      <c r="C759" s="1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2.75" customHeight="1">
      <c r="A760" s="1"/>
      <c r="B760" s="1"/>
      <c r="C760" s="1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2.75" customHeight="1">
      <c r="A761" s="1"/>
      <c r="B761" s="1"/>
      <c r="C761" s="1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2.75" customHeight="1">
      <c r="A762" s="1"/>
      <c r="B762" s="1"/>
      <c r="C762" s="1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2.75" customHeight="1">
      <c r="A763" s="1"/>
      <c r="B763" s="1"/>
      <c r="C763" s="1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2.75" customHeight="1">
      <c r="A764" s="1"/>
      <c r="B764" s="1"/>
      <c r="C764" s="1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2.75" customHeight="1">
      <c r="A765" s="1"/>
      <c r="B765" s="1"/>
      <c r="C765" s="1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2.75" customHeight="1">
      <c r="A766" s="1"/>
      <c r="B766" s="1"/>
      <c r="C766" s="1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2.75" customHeight="1">
      <c r="A767" s="1"/>
      <c r="B767" s="1"/>
      <c r="C767" s="1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2.75" customHeight="1">
      <c r="A768" s="1"/>
      <c r="B768" s="1"/>
      <c r="C768" s="1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2.75" customHeight="1">
      <c r="A769" s="1"/>
      <c r="B769" s="1"/>
      <c r="C769" s="1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2.75" customHeight="1">
      <c r="A770" s="1"/>
      <c r="B770" s="1"/>
      <c r="C770" s="1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2.75" customHeight="1">
      <c r="A771" s="1"/>
      <c r="B771" s="1"/>
      <c r="C771" s="1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2.75" customHeight="1">
      <c r="A772" s="1"/>
      <c r="B772" s="1"/>
      <c r="C772" s="1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2.75" customHeight="1">
      <c r="A773" s="1"/>
      <c r="B773" s="1"/>
      <c r="C773" s="1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2.75" customHeight="1">
      <c r="A774" s="1"/>
      <c r="B774" s="1"/>
      <c r="C774" s="1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2.75" customHeight="1">
      <c r="A775" s="1"/>
      <c r="B775" s="1"/>
      <c r="C775" s="1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2.75" customHeight="1">
      <c r="A776" s="1"/>
      <c r="B776" s="1"/>
      <c r="C776" s="1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2.75" customHeight="1">
      <c r="A777" s="1"/>
      <c r="B777" s="1"/>
      <c r="C777" s="1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2.75" customHeight="1">
      <c r="A778" s="1"/>
      <c r="B778" s="1"/>
      <c r="C778" s="1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2.75" customHeight="1">
      <c r="A779" s="1"/>
      <c r="B779" s="1"/>
      <c r="C779" s="1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2.75" customHeight="1">
      <c r="A780" s="1"/>
      <c r="B780" s="1"/>
      <c r="C780" s="1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2.75" customHeight="1">
      <c r="A781" s="1"/>
      <c r="B781" s="1"/>
      <c r="C781" s="1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2.75" customHeight="1">
      <c r="A782" s="1"/>
      <c r="B782" s="1"/>
      <c r="C782" s="1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2.75" customHeight="1">
      <c r="A783" s="1"/>
      <c r="B783" s="1"/>
      <c r="C783" s="1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2.75" customHeight="1">
      <c r="A784" s="1"/>
      <c r="B784" s="1"/>
      <c r="C784" s="1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2.75" customHeight="1">
      <c r="A785" s="1"/>
      <c r="B785" s="1"/>
      <c r="C785" s="1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2.75" customHeight="1">
      <c r="A786" s="1"/>
      <c r="B786" s="1"/>
      <c r="C786" s="1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2.75" customHeight="1">
      <c r="A787" s="1"/>
      <c r="B787" s="1"/>
      <c r="C787" s="1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2.75" customHeight="1">
      <c r="A788" s="1"/>
      <c r="B788" s="1"/>
      <c r="C788" s="1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2.75" customHeight="1">
      <c r="A789" s="1"/>
      <c r="B789" s="1"/>
      <c r="C789" s="1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2.75" customHeight="1">
      <c r="A790" s="1"/>
      <c r="B790" s="1"/>
      <c r="C790" s="1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2.75" customHeight="1">
      <c r="A791" s="1"/>
      <c r="B791" s="1"/>
      <c r="C791" s="1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2.75" customHeight="1">
      <c r="A792" s="1"/>
      <c r="B792" s="1"/>
      <c r="C792" s="1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2.75" customHeight="1">
      <c r="A793" s="1"/>
      <c r="B793" s="1"/>
      <c r="C793" s="1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2.75" customHeight="1">
      <c r="A794" s="1"/>
      <c r="B794" s="1"/>
      <c r="C794" s="1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2.75" customHeight="1">
      <c r="A795" s="1"/>
      <c r="B795" s="1"/>
      <c r="C795" s="1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2.75" customHeight="1">
      <c r="A796" s="1"/>
      <c r="B796" s="1"/>
      <c r="C796" s="1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2.75" customHeight="1">
      <c r="A797" s="1"/>
      <c r="B797" s="1"/>
      <c r="C797" s="1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2.75" customHeight="1">
      <c r="A798" s="1"/>
      <c r="B798" s="1"/>
      <c r="C798" s="1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2.75" customHeight="1">
      <c r="A799" s="1"/>
      <c r="B799" s="1"/>
      <c r="C799" s="1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2.75" customHeight="1">
      <c r="A800" s="1"/>
      <c r="B800" s="1"/>
      <c r="C800" s="1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2.75" customHeight="1">
      <c r="A801" s="1"/>
      <c r="B801" s="1"/>
      <c r="C801" s="1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2.75" customHeight="1">
      <c r="A802" s="1"/>
      <c r="B802" s="1"/>
      <c r="C802" s="1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2.75" customHeight="1">
      <c r="A803" s="1"/>
      <c r="B803" s="1"/>
      <c r="C803" s="1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2.75" customHeight="1">
      <c r="A804" s="1"/>
      <c r="B804" s="1"/>
      <c r="C804" s="1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2.75" customHeight="1">
      <c r="A805" s="1"/>
      <c r="B805" s="1"/>
      <c r="C805" s="1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2.75" customHeight="1">
      <c r="A806" s="1"/>
      <c r="B806" s="1"/>
      <c r="C806" s="1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2.75" customHeight="1">
      <c r="A807" s="1"/>
      <c r="B807" s="1"/>
      <c r="C807" s="1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2.75" customHeight="1">
      <c r="A808" s="1"/>
      <c r="B808" s="1"/>
      <c r="C808" s="1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2.75" customHeight="1">
      <c r="A809" s="1"/>
      <c r="B809" s="1"/>
      <c r="C809" s="1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2.75" customHeight="1">
      <c r="A810" s="1"/>
      <c r="B810" s="1"/>
      <c r="C810" s="1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2.75" customHeight="1">
      <c r="A811" s="1"/>
      <c r="B811" s="1"/>
      <c r="C811" s="1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2.75" customHeight="1">
      <c r="A812" s="1"/>
      <c r="B812" s="1"/>
      <c r="C812" s="1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2.75" customHeight="1">
      <c r="A813" s="1"/>
      <c r="B813" s="1"/>
      <c r="C813" s="1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2.75" customHeight="1">
      <c r="A814" s="1"/>
      <c r="B814" s="1"/>
      <c r="C814" s="1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2.75" customHeight="1">
      <c r="A815" s="1"/>
      <c r="B815" s="1"/>
      <c r="C815" s="1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2.75" customHeight="1">
      <c r="A816" s="1"/>
      <c r="B816" s="1"/>
      <c r="C816" s="1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2.75" customHeight="1">
      <c r="A817" s="1"/>
      <c r="B817" s="1"/>
      <c r="C817" s="1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2.75" customHeight="1">
      <c r="A818" s="1"/>
      <c r="B818" s="1"/>
      <c r="C818" s="1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2.75" customHeight="1">
      <c r="A819" s="1"/>
      <c r="B819" s="1"/>
      <c r="C819" s="1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2.75" customHeight="1">
      <c r="A820" s="1"/>
      <c r="B820" s="1"/>
      <c r="C820" s="1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2.75" customHeight="1">
      <c r="A821" s="1"/>
      <c r="B821" s="1"/>
      <c r="C821" s="1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2.75" customHeight="1">
      <c r="A822" s="1"/>
      <c r="B822" s="1"/>
      <c r="C822" s="1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2.75" customHeight="1">
      <c r="A823" s="1"/>
      <c r="B823" s="1"/>
      <c r="C823" s="1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2.75" customHeight="1">
      <c r="A824" s="1"/>
      <c r="B824" s="1"/>
      <c r="C824" s="1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2.75" customHeight="1">
      <c r="A825" s="1"/>
      <c r="B825" s="1"/>
      <c r="C825" s="1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2.75" customHeight="1">
      <c r="A826" s="1"/>
      <c r="B826" s="1"/>
      <c r="C826" s="1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2.75" customHeight="1">
      <c r="A827" s="1"/>
      <c r="B827" s="1"/>
      <c r="C827" s="1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2.75" customHeight="1">
      <c r="A828" s="1"/>
      <c r="B828" s="1"/>
      <c r="C828" s="1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2.75" customHeight="1">
      <c r="A829" s="1"/>
      <c r="B829" s="1"/>
      <c r="C829" s="1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2.75" customHeight="1">
      <c r="A830" s="1"/>
      <c r="B830" s="1"/>
      <c r="C830" s="1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2.75" customHeight="1">
      <c r="A831" s="1"/>
      <c r="B831" s="1"/>
      <c r="C831" s="1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2.75" customHeight="1">
      <c r="A832" s="1"/>
      <c r="B832" s="1"/>
      <c r="C832" s="1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2.75" customHeight="1">
      <c r="A833" s="1"/>
      <c r="B833" s="1"/>
      <c r="C833" s="1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2.75" customHeight="1">
      <c r="A834" s="1"/>
      <c r="B834" s="1"/>
      <c r="C834" s="1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2.75" customHeight="1">
      <c r="A835" s="1"/>
      <c r="B835" s="1"/>
      <c r="C835" s="1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2.75" customHeight="1">
      <c r="A836" s="1"/>
      <c r="B836" s="1"/>
      <c r="C836" s="1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2.75" customHeight="1">
      <c r="A837" s="1"/>
      <c r="B837" s="1"/>
      <c r="C837" s="1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2.75" customHeight="1">
      <c r="A838" s="1"/>
      <c r="B838" s="1"/>
      <c r="C838" s="1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2.75" customHeight="1">
      <c r="A839" s="1"/>
      <c r="B839" s="1"/>
      <c r="C839" s="1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2.75" customHeight="1">
      <c r="A840" s="1"/>
      <c r="B840" s="1"/>
      <c r="C840" s="1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2.75" customHeight="1">
      <c r="A841" s="1"/>
      <c r="B841" s="1"/>
      <c r="C841" s="1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2.75" customHeight="1">
      <c r="A842" s="1"/>
      <c r="B842" s="1"/>
      <c r="C842" s="1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2.75" customHeight="1">
      <c r="A843" s="1"/>
      <c r="B843" s="1"/>
      <c r="C843" s="1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2.75" customHeight="1">
      <c r="A844" s="1"/>
      <c r="B844" s="1"/>
      <c r="C844" s="1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2.75" customHeight="1">
      <c r="A845" s="1"/>
      <c r="B845" s="1"/>
      <c r="C845" s="1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2.75" customHeight="1">
      <c r="A846" s="1"/>
      <c r="B846" s="1"/>
      <c r="C846" s="1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2.75" customHeight="1">
      <c r="A847" s="1"/>
      <c r="B847" s="1"/>
      <c r="C847" s="1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2.75" customHeight="1">
      <c r="A848" s="1"/>
      <c r="B848" s="1"/>
      <c r="C848" s="1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2.75" customHeight="1">
      <c r="A849" s="1"/>
      <c r="B849" s="1"/>
      <c r="C849" s="1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2.75" customHeight="1">
      <c r="A850" s="1"/>
      <c r="B850" s="1"/>
      <c r="C850" s="1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2.75" customHeight="1">
      <c r="A851" s="1"/>
      <c r="B851" s="1"/>
      <c r="C851" s="1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2.75" customHeight="1">
      <c r="A852" s="1"/>
      <c r="B852" s="1"/>
      <c r="C852" s="1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2.75" customHeight="1">
      <c r="A853" s="1"/>
      <c r="B853" s="1"/>
      <c r="C853" s="1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2.75" customHeight="1">
      <c r="A854" s="1"/>
      <c r="B854" s="1"/>
      <c r="C854" s="1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2.75" customHeight="1">
      <c r="A855" s="1"/>
      <c r="B855" s="1"/>
      <c r="C855" s="1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2.75" customHeight="1">
      <c r="A856" s="1"/>
      <c r="B856" s="1"/>
      <c r="C856" s="1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2.75" customHeight="1">
      <c r="A857" s="1"/>
      <c r="B857" s="1"/>
      <c r="C857" s="1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2.75" customHeight="1">
      <c r="A858" s="1"/>
      <c r="B858" s="1"/>
      <c r="C858" s="1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2.75" customHeight="1">
      <c r="A859" s="1"/>
      <c r="B859" s="1"/>
      <c r="C859" s="1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2.75" customHeight="1">
      <c r="A860" s="1"/>
      <c r="B860" s="1"/>
      <c r="C860" s="1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2.75" customHeight="1">
      <c r="A861" s="1"/>
      <c r="B861" s="1"/>
      <c r="C861" s="1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2.75" customHeight="1">
      <c r="A862" s="1"/>
      <c r="B862" s="1"/>
      <c r="C862" s="1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2.75" customHeight="1">
      <c r="A863" s="1"/>
      <c r="B863" s="1"/>
      <c r="C863" s="1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2.75" customHeight="1">
      <c r="A864" s="1"/>
      <c r="B864" s="1"/>
      <c r="C864" s="1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2.75" customHeight="1">
      <c r="A865" s="1"/>
      <c r="B865" s="1"/>
      <c r="C865" s="1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2.75" customHeight="1">
      <c r="A866" s="1"/>
      <c r="B866" s="1"/>
      <c r="C866" s="1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2.75" customHeight="1">
      <c r="A867" s="1"/>
      <c r="B867" s="1"/>
      <c r="C867" s="1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2.75" customHeight="1">
      <c r="A868" s="1"/>
      <c r="B868" s="1"/>
      <c r="C868" s="1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2.75" customHeight="1">
      <c r="A869" s="1"/>
      <c r="B869" s="1"/>
      <c r="C869" s="1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2.75" customHeight="1">
      <c r="A870" s="1"/>
      <c r="B870" s="1"/>
      <c r="C870" s="1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2.75" customHeight="1">
      <c r="A871" s="1"/>
      <c r="B871" s="1"/>
      <c r="C871" s="1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2.75" customHeight="1">
      <c r="A872" s="1"/>
      <c r="B872" s="1"/>
      <c r="C872" s="1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2.75" customHeight="1">
      <c r="A873" s="1"/>
      <c r="B873" s="1"/>
      <c r="C873" s="1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2.75" customHeight="1">
      <c r="A874" s="1"/>
      <c r="B874" s="1"/>
      <c r="C874" s="1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2.75" customHeight="1">
      <c r="A875" s="1"/>
      <c r="B875" s="1"/>
      <c r="C875" s="1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2.75" customHeight="1">
      <c r="A876" s="1"/>
      <c r="B876" s="1"/>
      <c r="C876" s="1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2.75" customHeight="1">
      <c r="A877" s="1"/>
      <c r="B877" s="1"/>
      <c r="C877" s="1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2.75" customHeight="1">
      <c r="A878" s="1"/>
      <c r="B878" s="1"/>
      <c r="C878" s="1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2.75" customHeight="1">
      <c r="A879" s="1"/>
      <c r="B879" s="1"/>
      <c r="C879" s="1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2.75" customHeight="1">
      <c r="A880" s="1"/>
      <c r="B880" s="1"/>
      <c r="C880" s="1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2.75" customHeight="1">
      <c r="A881" s="1"/>
      <c r="B881" s="1"/>
      <c r="C881" s="1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2.75" customHeight="1">
      <c r="A882" s="1"/>
      <c r="B882" s="1"/>
      <c r="C882" s="1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2.75" customHeight="1">
      <c r="A883" s="1"/>
      <c r="B883" s="1"/>
      <c r="C883" s="1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2.75" customHeight="1">
      <c r="A884" s="1"/>
      <c r="B884" s="1"/>
      <c r="C884" s="1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2.75" customHeight="1">
      <c r="A885" s="1"/>
      <c r="B885" s="1"/>
      <c r="C885" s="1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2.75" customHeight="1">
      <c r="A886" s="1"/>
      <c r="B886" s="1"/>
      <c r="C886" s="1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2.75" customHeight="1">
      <c r="A887" s="1"/>
      <c r="B887" s="1"/>
      <c r="C887" s="1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2.75" customHeight="1">
      <c r="A888" s="1"/>
      <c r="B888" s="1"/>
      <c r="C888" s="1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2.75" customHeight="1">
      <c r="A889" s="1"/>
      <c r="B889" s="1"/>
      <c r="C889" s="1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2.75" customHeight="1">
      <c r="A890" s="1"/>
      <c r="B890" s="1"/>
      <c r="C890" s="1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2.75" customHeight="1">
      <c r="A891" s="1"/>
      <c r="B891" s="1"/>
      <c r="C891" s="1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2.75" customHeight="1">
      <c r="A892" s="1"/>
      <c r="B892" s="1"/>
      <c r="C892" s="1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2.75" customHeight="1">
      <c r="A893" s="1"/>
      <c r="B893" s="1"/>
      <c r="C893" s="1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2.75" customHeight="1">
      <c r="A894" s="1"/>
      <c r="B894" s="1"/>
      <c r="C894" s="1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2.75" customHeight="1">
      <c r="A895" s="1"/>
      <c r="B895" s="1"/>
      <c r="C895" s="1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2.75" customHeight="1">
      <c r="A896" s="1"/>
      <c r="B896" s="1"/>
      <c r="C896" s="1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2.75" customHeight="1">
      <c r="A897" s="1"/>
      <c r="B897" s="1"/>
      <c r="C897" s="1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2.75" customHeight="1">
      <c r="A898" s="1"/>
      <c r="B898" s="1"/>
      <c r="C898" s="1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2.75" customHeight="1">
      <c r="A899" s="1"/>
      <c r="B899" s="1"/>
      <c r="C899" s="1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2.75" customHeight="1">
      <c r="A900" s="1"/>
      <c r="B900" s="1"/>
      <c r="C900" s="1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2.75" customHeight="1">
      <c r="A901" s="1"/>
      <c r="B901" s="1"/>
      <c r="C901" s="1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2.75" customHeight="1">
      <c r="A902" s="1"/>
      <c r="B902" s="1"/>
      <c r="C902" s="1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2.75" customHeight="1">
      <c r="A903" s="1"/>
      <c r="B903" s="1"/>
      <c r="C903" s="1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2.75" customHeight="1">
      <c r="A904" s="1"/>
      <c r="B904" s="1"/>
      <c r="C904" s="1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2.75" customHeight="1">
      <c r="A905" s="1"/>
      <c r="B905" s="1"/>
      <c r="C905" s="1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2.75" customHeight="1">
      <c r="A906" s="1"/>
      <c r="B906" s="1"/>
      <c r="C906" s="1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2.75" customHeight="1">
      <c r="A907" s="1"/>
      <c r="B907" s="1"/>
      <c r="C907" s="1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2.75" customHeight="1">
      <c r="A908" s="1"/>
      <c r="B908" s="1"/>
      <c r="C908" s="1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2.75" customHeight="1">
      <c r="A909" s="1"/>
      <c r="B909" s="1"/>
      <c r="C909" s="1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2.75" customHeight="1">
      <c r="A910" s="1"/>
      <c r="B910" s="1"/>
      <c r="C910" s="1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2.75" customHeight="1">
      <c r="A911" s="1"/>
      <c r="B911" s="1"/>
      <c r="C911" s="1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2.75" customHeight="1">
      <c r="A912" s="1"/>
      <c r="B912" s="1"/>
      <c r="C912" s="1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2.75" customHeight="1">
      <c r="A913" s="1"/>
      <c r="B913" s="1"/>
      <c r="C913" s="1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2.75" customHeight="1">
      <c r="A914" s="1"/>
      <c r="B914" s="1"/>
      <c r="C914" s="1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2.75" customHeight="1">
      <c r="A915" s="1"/>
      <c r="B915" s="1"/>
      <c r="C915" s="1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2.75" customHeight="1">
      <c r="A916" s="1"/>
      <c r="B916" s="1"/>
      <c r="C916" s="1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2.75" customHeight="1">
      <c r="A917" s="1"/>
      <c r="B917" s="1"/>
      <c r="C917" s="1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2.75" customHeight="1">
      <c r="A918" s="1"/>
      <c r="B918" s="1"/>
      <c r="C918" s="1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2.75" customHeight="1">
      <c r="A919" s="1"/>
      <c r="B919" s="1"/>
      <c r="C919" s="1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2.75" customHeight="1">
      <c r="A920" s="1"/>
      <c r="B920" s="1"/>
      <c r="C920" s="1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2.75" customHeight="1">
      <c r="A921" s="1"/>
      <c r="B921" s="1"/>
      <c r="C921" s="1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2.75" customHeight="1">
      <c r="A922" s="1"/>
      <c r="B922" s="1"/>
      <c r="C922" s="1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2.75" customHeight="1">
      <c r="A923" s="1"/>
      <c r="B923" s="1"/>
      <c r="C923" s="1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2.75" customHeight="1">
      <c r="A924" s="1"/>
      <c r="B924" s="1"/>
      <c r="C924" s="1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2.75" customHeight="1">
      <c r="A925" s="1"/>
      <c r="B925" s="1"/>
      <c r="C925" s="1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2.75" customHeight="1">
      <c r="A926" s="1"/>
      <c r="B926" s="1"/>
      <c r="C926" s="1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2.75" customHeight="1">
      <c r="A927" s="1"/>
      <c r="B927" s="1"/>
      <c r="C927" s="1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2.75" customHeight="1">
      <c r="A928" s="1"/>
      <c r="B928" s="1"/>
      <c r="C928" s="1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2.75" customHeight="1">
      <c r="A929" s="1"/>
      <c r="B929" s="1"/>
      <c r="C929" s="1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2.75" customHeight="1">
      <c r="A930" s="1"/>
      <c r="B930" s="1"/>
      <c r="C930" s="1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2.75" customHeight="1">
      <c r="A931" s="1"/>
      <c r="B931" s="1"/>
      <c r="C931" s="1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2.75" customHeight="1">
      <c r="A932" s="1"/>
      <c r="B932" s="1"/>
      <c r="C932" s="1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2.75" customHeight="1">
      <c r="A933" s="1"/>
      <c r="B933" s="1"/>
      <c r="C933" s="1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2.75" customHeight="1">
      <c r="A934" s="1"/>
      <c r="B934" s="1"/>
      <c r="C934" s="1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2.75" customHeight="1">
      <c r="A935" s="1"/>
      <c r="B935" s="1"/>
      <c r="C935" s="1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2.75" customHeight="1">
      <c r="A936" s="1"/>
      <c r="B936" s="1"/>
      <c r="C936" s="1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2.75" customHeight="1">
      <c r="A937" s="1"/>
      <c r="B937" s="1"/>
      <c r="C937" s="1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2.75" customHeight="1">
      <c r="A938" s="1"/>
      <c r="B938" s="1"/>
      <c r="C938" s="1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2.75" customHeight="1">
      <c r="A939" s="1"/>
      <c r="B939" s="1"/>
      <c r="C939" s="1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2.75" customHeight="1">
      <c r="A940" s="1"/>
      <c r="B940" s="1"/>
      <c r="C940" s="1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2.75" customHeight="1">
      <c r="A941" s="1"/>
      <c r="B941" s="1"/>
      <c r="C941" s="1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2.75" customHeight="1">
      <c r="A942" s="1"/>
      <c r="B942" s="1"/>
      <c r="C942" s="1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2.75" customHeight="1">
      <c r="A943" s="1"/>
      <c r="B943" s="1"/>
      <c r="C943" s="1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2.75" customHeight="1">
      <c r="A944" s="1"/>
      <c r="B944" s="1"/>
      <c r="C944" s="1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2.75" customHeight="1">
      <c r="A945" s="1"/>
      <c r="B945" s="1"/>
      <c r="C945" s="1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2.75" customHeight="1">
      <c r="A946" s="1"/>
      <c r="B946" s="1"/>
      <c r="C946" s="1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2.75" customHeight="1">
      <c r="A947" s="1"/>
      <c r="B947" s="1"/>
      <c r="C947" s="1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2.75" customHeight="1">
      <c r="A948" s="1"/>
      <c r="B948" s="1"/>
      <c r="C948" s="1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2.75" customHeight="1">
      <c r="A949" s="1"/>
      <c r="B949" s="1"/>
      <c r="C949" s="1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2.75" customHeight="1">
      <c r="A950" s="1"/>
      <c r="B950" s="1"/>
      <c r="C950" s="1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2.75" customHeight="1">
      <c r="A951" s="1"/>
      <c r="B951" s="1"/>
      <c r="C951" s="1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2.75" customHeight="1">
      <c r="A952" s="1"/>
      <c r="B952" s="1"/>
      <c r="C952" s="1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2.75" customHeight="1">
      <c r="A953" s="1"/>
      <c r="B953" s="1"/>
      <c r="C953" s="1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2.75" customHeight="1">
      <c r="A954" s="1"/>
      <c r="B954" s="1"/>
      <c r="C954" s="1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2.75" customHeight="1">
      <c r="A955" s="1"/>
      <c r="B955" s="1"/>
      <c r="C955" s="1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2.75" customHeight="1">
      <c r="A956" s="1"/>
      <c r="B956" s="1"/>
      <c r="C956" s="1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2.75" customHeight="1">
      <c r="A957" s="1"/>
      <c r="B957" s="1"/>
      <c r="C957" s="1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2.75" customHeight="1">
      <c r="A958" s="1"/>
      <c r="B958" s="1"/>
      <c r="C958" s="1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2.75" customHeight="1">
      <c r="A959" s="1"/>
      <c r="B959" s="1"/>
      <c r="C959" s="1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2.75" customHeight="1">
      <c r="A960" s="1"/>
      <c r="B960" s="1"/>
      <c r="C960" s="1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2.75" customHeight="1">
      <c r="A961" s="1"/>
      <c r="B961" s="1"/>
      <c r="C961" s="1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2.75" customHeight="1">
      <c r="A962" s="1"/>
      <c r="B962" s="1"/>
      <c r="C962" s="1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2.75" customHeight="1">
      <c r="A963" s="1"/>
      <c r="B963" s="1"/>
      <c r="C963" s="1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2.75" customHeight="1">
      <c r="A964" s="1"/>
      <c r="B964" s="1"/>
      <c r="C964" s="1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2.75" customHeight="1">
      <c r="A965" s="1"/>
      <c r="B965" s="1"/>
      <c r="C965" s="1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2.75" customHeight="1">
      <c r="A966" s="1"/>
      <c r="B966" s="1"/>
      <c r="C966" s="1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2.75" customHeight="1">
      <c r="A967" s="1"/>
      <c r="B967" s="1"/>
      <c r="C967" s="1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2.75" customHeight="1">
      <c r="A968" s="1"/>
      <c r="B968" s="1"/>
      <c r="C968" s="1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2.75" customHeight="1">
      <c r="A969" s="1"/>
      <c r="B969" s="1"/>
      <c r="C969" s="1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2.75" customHeight="1">
      <c r="A970" s="1"/>
      <c r="B970" s="1"/>
      <c r="C970" s="1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2.75" customHeight="1">
      <c r="A971" s="1"/>
      <c r="B971" s="1"/>
      <c r="C971" s="1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2.75" customHeight="1">
      <c r="A972" s="1"/>
      <c r="B972" s="1"/>
      <c r="C972" s="1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2.75" customHeight="1">
      <c r="A973" s="1"/>
      <c r="B973" s="1"/>
      <c r="C973" s="1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2.75" customHeight="1">
      <c r="A974" s="1"/>
      <c r="B974" s="1"/>
      <c r="C974" s="1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2.75" customHeight="1">
      <c r="A975" s="1"/>
      <c r="B975" s="1"/>
      <c r="C975" s="1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2.75" customHeight="1">
      <c r="A976" s="1"/>
      <c r="B976" s="1"/>
      <c r="C976" s="1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2.75" customHeight="1">
      <c r="A977" s="1"/>
      <c r="B977" s="1"/>
      <c r="C977" s="1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2.75" customHeight="1">
      <c r="A978" s="1"/>
      <c r="B978" s="1"/>
      <c r="C978" s="1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2.75" customHeight="1">
      <c r="A979" s="1"/>
      <c r="B979" s="1"/>
      <c r="C979" s="1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ht="12.75" customHeight="1">
      <c r="A980" s="1"/>
      <c r="B980" s="1"/>
      <c r="C980" s="1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ht="12.75" customHeight="1">
      <c r="A981" s="1"/>
      <c r="B981" s="1"/>
      <c r="C981" s="1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ht="12.75" customHeight="1">
      <c r="A982" s="1"/>
      <c r="B982" s="1"/>
      <c r="C982" s="1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ht="12.75" customHeight="1">
      <c r="A983" s="1"/>
      <c r="B983" s="1"/>
      <c r="C983" s="1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ht="12.75" customHeight="1">
      <c r="A984" s="1"/>
      <c r="B984" s="1"/>
      <c r="C984" s="1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ht="12.75" customHeight="1">
      <c r="A985" s="1"/>
      <c r="B985" s="1"/>
      <c r="C985" s="1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ht="12.75" customHeight="1">
      <c r="A986" s="1"/>
      <c r="B986" s="1"/>
      <c r="C986" s="1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ht="12.75" customHeight="1">
      <c r="A987" s="1"/>
      <c r="B987" s="1"/>
      <c r="C987" s="1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ht="12.75" customHeight="1">
      <c r="A988" s="1"/>
      <c r="B988" s="1"/>
      <c r="C988" s="1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mergeCells count="7">
    <mergeCell ref="A2:F2"/>
    <mergeCell ref="A3:F3"/>
    <mergeCell ref="A5:F5"/>
    <mergeCell ref="A15:C15"/>
    <mergeCell ref="A30:E30"/>
    <mergeCell ref="A31:D31"/>
    <mergeCell ref="A38:D38"/>
  </mergeCells>
  <hyperlinks>
    <hyperlink display=" 3.1.1. Depreciação " location="Google_Sheet_Link_1121593351" ref="A18"/>
    <hyperlink display=" 3.1.2. Remuneração do Capital " location="Google_Sheet_Link_2070379272" ref="A19"/>
    <hyperlink display="3.1.1. Depreciação" location="Google_Sheet_Link_1121593351" ref="A174"/>
    <hyperlink display="3.1.2. Remuneração do Capital" location="Google_Sheet_Link_2070379272" ref="A190"/>
  </hyperlinks>
  <printOptions/>
  <pageMargins bottom="0.7480314960629921" footer="0.0" header="0.0" left="0.9055118110236221" right="0.5118110236220472" top="0.7480314960629921"/>
  <pageSetup fitToHeight="0" paperSize="9" orientation="portrait"/>
  <headerFooter>
    <oddFooter>&amp;R&amp;P de 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63"/>
    <col customWidth="1" min="2" max="2" width="39.63"/>
    <col customWidth="1" min="3" max="3" width="14.63"/>
    <col customWidth="1" min="4" max="4" width="37.25"/>
    <col customWidth="1" min="5" max="10" width="9.13"/>
    <col customWidth="1" min="11" max="11" width="11.0"/>
    <col customWidth="1" min="12" max="12" width="9.13"/>
    <col customWidth="1" min="13" max="26" width="8.63"/>
  </cols>
  <sheetData>
    <row r="1" ht="12.7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2.75" customHeight="1">
      <c r="A2" s="165" t="s">
        <v>172</v>
      </c>
      <c r="B2" s="166"/>
      <c r="C2" s="167"/>
      <c r="D2" s="168"/>
      <c r="E2" s="168"/>
      <c r="F2" s="16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ht="12.75" customHeight="1">
      <c r="A3" s="169" t="s">
        <v>173</v>
      </c>
      <c r="B3" s="170" t="s">
        <v>174</v>
      </c>
      <c r="C3" s="171" t="s">
        <v>175</v>
      </c>
      <c r="D3" s="172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2.75" customHeight="1">
      <c r="A4" s="169" t="s">
        <v>176</v>
      </c>
      <c r="B4" s="170" t="s">
        <v>177</v>
      </c>
      <c r="C4" s="173">
        <v>0.2</v>
      </c>
      <c r="D4" s="172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ht="12.75" customHeight="1">
      <c r="A5" s="169" t="s">
        <v>178</v>
      </c>
      <c r="B5" s="170" t="s">
        <v>179</v>
      </c>
      <c r="C5" s="173">
        <v>0.015</v>
      </c>
      <c r="D5" s="172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2.75" customHeight="1">
      <c r="A6" s="169" t="s">
        <v>180</v>
      </c>
      <c r="B6" s="170" t="s">
        <v>181</v>
      </c>
      <c r="C6" s="173">
        <v>0.01</v>
      </c>
      <c r="D6" s="172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2.75" customHeight="1">
      <c r="A7" s="169" t="s">
        <v>182</v>
      </c>
      <c r="B7" s="170" t="s">
        <v>183</v>
      </c>
      <c r="C7" s="173">
        <v>0.002</v>
      </c>
      <c r="D7" s="172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2.75" customHeight="1">
      <c r="A8" s="169" t="s">
        <v>184</v>
      </c>
      <c r="B8" s="170" t="s">
        <v>185</v>
      </c>
      <c r="C8" s="173">
        <v>0.006</v>
      </c>
      <c r="D8" s="172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2.75" customHeight="1">
      <c r="A9" s="169" t="s">
        <v>186</v>
      </c>
      <c r="B9" s="170" t="s">
        <v>187</v>
      </c>
      <c r="C9" s="173">
        <v>0.025</v>
      </c>
      <c r="D9" s="172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2.75" customHeight="1">
      <c r="A10" s="169" t="s">
        <v>188</v>
      </c>
      <c r="B10" s="170" t="s">
        <v>189</v>
      </c>
      <c r="C10" s="173">
        <v>0.03</v>
      </c>
      <c r="D10" s="172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2.75" customHeight="1">
      <c r="A11" s="169" t="s">
        <v>190</v>
      </c>
      <c r="B11" s="170" t="s">
        <v>191</v>
      </c>
      <c r="C11" s="173">
        <v>0.08</v>
      </c>
      <c r="D11" s="172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2.75" customHeight="1">
      <c r="A12" s="169" t="s">
        <v>192</v>
      </c>
      <c r="B12" s="174" t="s">
        <v>193</v>
      </c>
      <c r="C12" s="175">
        <f>SUM(C4:C11)</f>
        <v>0.368</v>
      </c>
      <c r="D12" s="172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2.75" customHeight="1">
      <c r="A13" s="176"/>
      <c r="B13" s="177"/>
      <c r="C13" s="178"/>
      <c r="D13" s="172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2.75" customHeight="1">
      <c r="A14" s="169" t="s">
        <v>194</v>
      </c>
      <c r="B14" s="179" t="s">
        <v>195</v>
      </c>
      <c r="C14" s="173">
        <f>ROUND(IF('3.CAGED'!C25&gt;24,(1-12/'3.CAGED'!C25)*0.1111,0.1111-C23),4)</f>
        <v>0.0619</v>
      </c>
      <c r="D14" s="172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2.75" customHeight="1">
      <c r="A15" s="169" t="s">
        <v>196</v>
      </c>
      <c r="B15" s="179" t="s">
        <v>197</v>
      </c>
      <c r="C15" s="173">
        <f>ROUND('3.CAGED'!C29/'3.CAGED'!C26,4)</f>
        <v>0.0833</v>
      </c>
      <c r="D15" s="172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2.75" customHeight="1">
      <c r="A16" s="169" t="s">
        <v>198</v>
      </c>
      <c r="B16" s="179" t="s">
        <v>199</v>
      </c>
      <c r="C16" s="173">
        <v>6.0E-4</v>
      </c>
      <c r="D16" s="172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2.75" customHeight="1">
      <c r="A17" s="169" t="s">
        <v>200</v>
      </c>
      <c r="B17" s="179" t="s">
        <v>201</v>
      </c>
      <c r="C17" s="173">
        <v>0.0082</v>
      </c>
      <c r="D17" s="172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2.75" customHeight="1">
      <c r="A18" s="169" t="s">
        <v>202</v>
      </c>
      <c r="B18" s="179" t="s">
        <v>203</v>
      </c>
      <c r="C18" s="173">
        <v>0.0031</v>
      </c>
      <c r="D18" s="172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2.75" customHeight="1">
      <c r="A19" s="169" t="s">
        <v>204</v>
      </c>
      <c r="B19" s="179" t="s">
        <v>205</v>
      </c>
      <c r="C19" s="173">
        <v>0.0166</v>
      </c>
      <c r="D19" s="172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2.75" customHeight="1">
      <c r="A20" s="169" t="s">
        <v>206</v>
      </c>
      <c r="B20" s="174" t="s">
        <v>207</v>
      </c>
      <c r="C20" s="175">
        <f>SUM(C14:C19)</f>
        <v>0.1737</v>
      </c>
      <c r="D20" s="180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2.75" customHeight="1">
      <c r="A21" s="176"/>
      <c r="B21" s="177"/>
      <c r="C21" s="178"/>
      <c r="D21" s="180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2.75" customHeight="1">
      <c r="A22" s="169" t="s">
        <v>208</v>
      </c>
      <c r="B22" s="170" t="s">
        <v>209</v>
      </c>
      <c r="C22" s="173">
        <f>ROUND(('3.CAGED'!C30) *'3.CAGED'!C23/'3.CAGED'!C26,4)</f>
        <v>0.0256</v>
      </c>
      <c r="D22" s="172"/>
      <c r="E22" s="181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ht="12.75" customHeight="1">
      <c r="A23" s="169" t="s">
        <v>210</v>
      </c>
      <c r="B23" s="170" t="s">
        <v>211</v>
      </c>
      <c r="C23" s="173">
        <f>ROUND(IF('3.CAGED'!C25&gt;12,12/'3.CAGED'!C25*0.1111,0.1111),4)</f>
        <v>0.0492</v>
      </c>
      <c r="D23" s="172"/>
      <c r="E23" s="118"/>
      <c r="F23" s="118"/>
      <c r="G23" s="118"/>
      <c r="H23" s="182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2.75" customHeight="1">
      <c r="A24" s="169" t="s">
        <v>212</v>
      </c>
      <c r="B24" s="170" t="s">
        <v>213</v>
      </c>
      <c r="C24" s="173">
        <f>C22*C23</f>
        <v>0.00125952</v>
      </c>
      <c r="D24" s="172"/>
      <c r="E24" s="181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2.75" customHeight="1">
      <c r="A25" s="169" t="s">
        <v>214</v>
      </c>
      <c r="B25" s="170" t="s">
        <v>215</v>
      </c>
      <c r="C25" s="173">
        <f>ROUND(('3.CAGED'!C26+'3.CAGED'!C27+'3.CAGED'!C29)/'3.CAGED'!C24*'3.CAGED'!C31*'3.CAGED'!C32*'3.CAGED'!C23/'3.CAGED'!C26,4)</f>
        <v>0.0205</v>
      </c>
      <c r="D25" s="172"/>
      <c r="E25" s="118"/>
      <c r="F25" s="118"/>
      <c r="G25" s="181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ht="12.75" customHeight="1">
      <c r="A26" s="169" t="s">
        <v>216</v>
      </c>
      <c r="B26" s="170" t="s">
        <v>217</v>
      </c>
      <c r="C26" s="173">
        <f>ROUND(('3.CAGED'!C28/'3.CAGED'!C26)*'3.CAGED'!C23/12,4)</f>
        <v>0.0018</v>
      </c>
      <c r="D26" s="172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2.75" customHeight="1">
      <c r="A27" s="169" t="s">
        <v>218</v>
      </c>
      <c r="B27" s="174" t="s">
        <v>219</v>
      </c>
      <c r="C27" s="175">
        <f>SUM(C22:C26)</f>
        <v>0.09835952</v>
      </c>
      <c r="D27" s="180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2.75" customHeight="1">
      <c r="A28" s="176"/>
      <c r="B28" s="177"/>
      <c r="C28" s="178"/>
      <c r="D28" s="180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2.75" customHeight="1">
      <c r="A29" s="169" t="s">
        <v>220</v>
      </c>
      <c r="B29" s="170" t="s">
        <v>221</v>
      </c>
      <c r="C29" s="173">
        <f>ROUND(C12*C20,4)</f>
        <v>0.0639</v>
      </c>
      <c r="D29" s="172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2.75" customHeight="1">
      <c r="A30" s="169" t="s">
        <v>222</v>
      </c>
      <c r="B30" s="183" t="s">
        <v>223</v>
      </c>
      <c r="C30" s="173">
        <f>ROUND((C22*C11),4)</f>
        <v>0.002</v>
      </c>
      <c r="D30" s="172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ht="12.75" customHeight="1">
      <c r="A31" s="169" t="s">
        <v>224</v>
      </c>
      <c r="B31" s="174" t="s">
        <v>225</v>
      </c>
      <c r="C31" s="175">
        <f>SUM(C29:C30)</f>
        <v>0.0659</v>
      </c>
      <c r="D31" s="180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ht="12.75" customHeight="1">
      <c r="A32" s="184"/>
      <c r="B32" s="185" t="s">
        <v>226</v>
      </c>
      <c r="C32" s="186">
        <f>C31+C27+C20+C12</f>
        <v>0.70595952</v>
      </c>
      <c r="D32" s="180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ht="12.75" customHeight="1">
      <c r="A33" s="172"/>
      <c r="B33" s="187"/>
      <c r="C33" s="188"/>
      <c r="D33" s="189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2.75" customHeight="1">
      <c r="A34" s="172"/>
      <c r="B34" s="172"/>
      <c r="C34" s="190"/>
      <c r="D34" s="191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2.75" customHeight="1">
      <c r="A35" s="172"/>
      <c r="B35" s="172"/>
      <c r="C35" s="190"/>
      <c r="D35" s="172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2.75" customHeight="1">
      <c r="A36" s="172"/>
      <c r="B36" s="172"/>
      <c r="C36" s="190"/>
      <c r="D36" s="172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2.75" customHeight="1">
      <c r="A37" s="172"/>
      <c r="B37" s="172"/>
      <c r="C37" s="190"/>
      <c r="D37" s="172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2.75" customHeight="1">
      <c r="A38" s="172"/>
      <c r="B38" s="187"/>
      <c r="C38" s="188"/>
      <c r="D38" s="172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2.75" customHeight="1">
      <c r="A39" s="180"/>
      <c r="B39" s="187"/>
      <c r="C39" s="188"/>
      <c r="D39" s="180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2.75" customHeight="1">
      <c r="A40" s="192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2.75" customHeight="1">
      <c r="A41" s="193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2.75" customHeight="1">
      <c r="A42" s="172"/>
      <c r="B42" s="194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2.75" customHeight="1">
      <c r="A43" s="172"/>
      <c r="B43" s="194"/>
      <c r="C43" s="172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2.75" customHeight="1">
      <c r="A44" s="172"/>
      <c r="B44" s="190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2.75" customHeight="1">
      <c r="A45" s="172"/>
      <c r="B45" s="194"/>
      <c r="C45" s="172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2.75" customHeight="1">
      <c r="A46" s="172"/>
      <c r="B46" s="190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2.75" customHeight="1">
      <c r="A47" s="172"/>
      <c r="B47" s="194"/>
      <c r="C47" s="172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2.75" customHeight="1">
      <c r="A48" s="172"/>
      <c r="B48" s="190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2.75" customHeight="1">
      <c r="A49" s="172"/>
      <c r="B49" s="194"/>
      <c r="C49" s="172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2.75" customHeight="1">
      <c r="A50" s="172"/>
      <c r="B50" s="190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2.75" customHeight="1">
      <c r="A51" s="192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2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2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2.75" customHeight="1">
      <c r="A54" s="127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2.7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2.7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2.7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2.7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2.7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2.7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2.7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2.7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2.7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2.7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2.7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2.7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2.7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2.7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2.7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2.7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2.7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2.7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2.7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2.7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2.7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2.7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2.7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2.7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2.7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2.7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2.7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2.7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2.7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2.7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2.7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2.7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2.7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2.7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2.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2.7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2.7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2.7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2.7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2.7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2.7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2.7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2.7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2.7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2.7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2.7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2.7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2.7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2.7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2.7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2.7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2.7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2.7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2.7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2.7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2.7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2.7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2.7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2.7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2.7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2.7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2.7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2.7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2.7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2.7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2.7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2.7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2.7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2.7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2.7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2.7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2.7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2.7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2.7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2.7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2.7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2.7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2.7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2.7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2.7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2.7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2.7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2.7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2.7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2.7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2.7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2.7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2.7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2.7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2.7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2.7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2.7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2.7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2.7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2.7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2.7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2.7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2.7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2.7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2.7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2.7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2.7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2.7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2.7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2.7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2.7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2.7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2.7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2.7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2.7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2.7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2.7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2.7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2.7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2.7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2.7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2.7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2.7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2.7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2.7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2.7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2.7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2.7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2.7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2.7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2.7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2.7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2.7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2.7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2.7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2.7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2.7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2.7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2.7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2.7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2.7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2.7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2.7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2.7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2.7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2.7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2.7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2.7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2.7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2.7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2.7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2.7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2.7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2.7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2.7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2.7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2.7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2.7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2.7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2.7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2.7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2.7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2.7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2.7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2.7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2.7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2.7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2.7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2.7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2.7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2.7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2.7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2.7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2.7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2.7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2.7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2.7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2.7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2.7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2.7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2.7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2.7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2.7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2.7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2.7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2.7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2.7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2.7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2.7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2.7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2.7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2.7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2.7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2.7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2.7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2.7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2.7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2.7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2.7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2.7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2.7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2.7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2.7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2.7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2.7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2.7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2.7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2.7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2.7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2.7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2.7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2.7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2.7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2.7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2.7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2.7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2.7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2.7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2.7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2.7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2.7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2.7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2.7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2.7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2.7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2.7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2.7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2.7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2.7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2.7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2.7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2.7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2.7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2.7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2.7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2.7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2.7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2.7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2.7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2.7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2.7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2.7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2.7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2.7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2.7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2.7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2.7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2.7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2.7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2.7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2.7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2.7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2.7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2.7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2.7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2.7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2.7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2.7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2.7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2.7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2.7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2.7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2.7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2.7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2.7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2.7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2.7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2.7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2.7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2.7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2.7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2.7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2.7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2.7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2.7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2.7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2.7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2.7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2.7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2.7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2.7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2.7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2.7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2.7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2.7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2.7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2.7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2.7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2.7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2.7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2.7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2.7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2.7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2.7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2.7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2.7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2.7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2.7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2.7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2.7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2.7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2.7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2.7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2.7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2.7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2.7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2.7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2.7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2.7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2.7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2.7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2.7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2.7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2.7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2.7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2.7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2.7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2.7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2.7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2.7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2.7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2.7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2.7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2.7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2.7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2.7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2.7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2.7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2.7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2.7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2.7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2.7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2.7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2.7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2.7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2.7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2.7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2.7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2.7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2.7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2.7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2.7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2.7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2.7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2.7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2.7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2.7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2.7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2.7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2.7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2.7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2.7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2.7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2.7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2.7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2.7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2.7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2.7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2.7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2.7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2.7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2.7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2.7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2.7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2.7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2.7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2.7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2.7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2.7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2.7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2.7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2.7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2.7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2.7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2.7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2.7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2.7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2.7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2.7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2.7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2.7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2.7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2.7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2.7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2.7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2.7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2.7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2.7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2.7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2.7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2.7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2.7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2.7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2.7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2.7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2.7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2.7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2.7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2.7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2.7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2.7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2.7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2.7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2.7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2.7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2.7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2.7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2.7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2.7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2.7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2.7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2.7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2.7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2.7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2.7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2.7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2.7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2.7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2.7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2.7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2.7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2.7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2.7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2.7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2.7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2.7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2.7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2.7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2.7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2.7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2.7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2.7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2.7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2.7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2.7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2.7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2.7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2.7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2.7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2.7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2.7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2.7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2.7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2.7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2.7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2.7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2.7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2.7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2.7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2.7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2.7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2.7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2.7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2.7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2.7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2.7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2.7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2.7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2.7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2.7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2.7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2.7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2.7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2.7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2.7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2.7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2.7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2.7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2.7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2.7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2.7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2.7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2.7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2.7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2.7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2.7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2.7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2.7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2.7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2.7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2.7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2.7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2.7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2.7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2.7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2.7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2.7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2.7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2.7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2.7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2.7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2.7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2.7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2.7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2.7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2.7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2.7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2.7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2.7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2.7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2.7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2.7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2.7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2.7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2.7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2.7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2.7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2.7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2.7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2.7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2.7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2.7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2.7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2.7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2.7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2.7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2.7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2.7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2.7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2.7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2.7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2.7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2.7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2.7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2.7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2.7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2.7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2.7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2.7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2.7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2.7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2.7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2.7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2.7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2.7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2.7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2.7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2.7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2.7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2.7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2.7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2.7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2.7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2.7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2.7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2.7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2.7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2.7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2.7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2.7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2.7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2.7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2.7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2.7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2.7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2.7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2.7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2.7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2.7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2.7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2.7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2.7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2.7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2.7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2.7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2.7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2.7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2.7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2.7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2.7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2.7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2.7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2.7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2.7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2.7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2.7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2.7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2.7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2.7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2.7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2.7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2.7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2.7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2.7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2.7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2.7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2.7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2.7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2.7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2.7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2.7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2.7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2.7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2.7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2.7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2.7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2.7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2.7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2.7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2.7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2.7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2.7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2.7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2.7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2.7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2.7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2.7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2.7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2.7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2.7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2.7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2.7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2.7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2.7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2.7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2.7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2.7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2.7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2.7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2.7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2.7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2.7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2.7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2.7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2.7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2.7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2.7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2.7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2.7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2.7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2.7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2.7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2.7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2.7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2.7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2.7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2.7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2.7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2.7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2.7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2.7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2.7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2.7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2.7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2.7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2.7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2.7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2.7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2.7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2.7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2.7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2.7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2.7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2.7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2.7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2.7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2.7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2.7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2.7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2.7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2.7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2.7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2.7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2.7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2.7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2.7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2.7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2.7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2.7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2.7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2.7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2.7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2.7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2.7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2.7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2.7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2.7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2.7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2.7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2.7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2.7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2.7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2.7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2.7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2.7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2.7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2.7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2.7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2.7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2.7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2.7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2.7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2.7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2.7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2.7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2.7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2.7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2.7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2.7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2.7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2.7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2.7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2.7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2.7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2.7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2.7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2.7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2.7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2.7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2.7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2.7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2.7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2.7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2.7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2.7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2.7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2.7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2.7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2.7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2.7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2.7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2.7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2.7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2.7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2.7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2.7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2.7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2.7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2.7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2.7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2.7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2.7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2.7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2.7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2.7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2.7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2.7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2.7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2.7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2.7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2.7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2.7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2.7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2.7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2.7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2.7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2.7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2.7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2.7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2.7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2.7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2.7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2.7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2.7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2.7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2.7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2.7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2.7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2.7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2.7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2.7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2.7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2.7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2.7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2.7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2.7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2.7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2.7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2.7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2.7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2.7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2.7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2.7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2.7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2.7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2.7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2.7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2.7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2.7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2.7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2.7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2.7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2.7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2.7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2.7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2.7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2.7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2.7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2.7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2.7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2.7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2.7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2.7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2.7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2.7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2.7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2.7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2.7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2.7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2.7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2.7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2.7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2.7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2.7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2.7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2.7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2.7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2.7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2.7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2.7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2.7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2.7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2.7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2.7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2.7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2.7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2.7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2.7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2.7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2.7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2.7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2.7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2.7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2.7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2.7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2.7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2.7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2.7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2.7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2.7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2.7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2.7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2.7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2.7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2.7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2.7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2.7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2.7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2.7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2.7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2.7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2.7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2.7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2.7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2.7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2.7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2.7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2.7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2.7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2.7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2.7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2.7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2.7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2.7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2.7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2.7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2.7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2.7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2.7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2.7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2.7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2.7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2.7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2.7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2.7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2.7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2.7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2.7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2.7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2.7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2.7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2.7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2.7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2.7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2.7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2.7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2.7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2.7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2.7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2.7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2.7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2.7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2.7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2.7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2.7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2.7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2.7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2.7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2.7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2.7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2.7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2.7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2.7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2.7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2.7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2.7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2.7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2.7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2.7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2.7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2.7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2.7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2.7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2.7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2.7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2.7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2.7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2.7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2.7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2.7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2.7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2.7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2.7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2.7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2.7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2.7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2.7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2.7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2.7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2.7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2.7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2.7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2.7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2.7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2.7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2.7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2.7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2.7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2.7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2.7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2.7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2.7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2.7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2.7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ht="12.75" customHeight="1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ht="12.75" customHeight="1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</sheetData>
  <mergeCells count="1">
    <mergeCell ref="A2:C2"/>
  </mergeCells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67.13"/>
    <col customWidth="1" min="3" max="3" width="13.75"/>
    <col customWidth="1" min="4" max="4" width="10.25"/>
    <col customWidth="1" min="5" max="5" width="13.75"/>
    <col customWidth="1" min="6" max="6" width="9.13"/>
    <col customWidth="1" min="7" max="26" width="8.63"/>
  </cols>
  <sheetData>
    <row r="1" ht="12.75" customHeight="1">
      <c r="A1" s="195" t="s">
        <v>227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2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ht="12.7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2.75" customHeight="1">
      <c r="A4" s="118"/>
      <c r="B4" s="196" t="s">
        <v>228</v>
      </c>
      <c r="C4" s="16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ht="12.75" customHeight="1">
      <c r="A5" s="118"/>
      <c r="B5" s="197" t="s">
        <v>229</v>
      </c>
      <c r="C5" s="19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2.75" customHeight="1">
      <c r="A6" s="118"/>
      <c r="B6" s="199" t="s">
        <v>230</v>
      </c>
      <c r="C6" s="200">
        <v>2100.0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2.75" customHeight="1">
      <c r="A7" s="118"/>
      <c r="B7" s="201" t="s">
        <v>231</v>
      </c>
      <c r="C7" s="200">
        <v>2031.0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2.75" customHeight="1">
      <c r="A8" s="118"/>
      <c r="B8" s="202" t="s">
        <v>232</v>
      </c>
      <c r="C8" s="203">
        <v>44.0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2.75" customHeight="1">
      <c r="A9" s="118"/>
      <c r="B9" s="202" t="s">
        <v>233</v>
      </c>
      <c r="C9" s="203">
        <v>1192.0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2.75" customHeight="1">
      <c r="A10" s="118"/>
      <c r="B10" s="202" t="s">
        <v>234</v>
      </c>
      <c r="C10" s="203">
        <v>372.0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2.75" customHeight="1">
      <c r="A11" s="118"/>
      <c r="B11" s="202" t="s">
        <v>235</v>
      </c>
      <c r="C11" s="203">
        <v>22.0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2.75" customHeight="1">
      <c r="A12" s="118"/>
      <c r="B12" s="202" t="s">
        <v>236</v>
      </c>
      <c r="C12" s="203">
        <v>350.0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2.75" customHeight="1">
      <c r="A13" s="118"/>
      <c r="B13" s="202" t="s">
        <v>237</v>
      </c>
      <c r="C13" s="203">
        <v>1.0</v>
      </c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2.75" customHeight="1">
      <c r="A14" s="118"/>
      <c r="B14" s="202" t="s">
        <v>238</v>
      </c>
      <c r="C14" s="203">
        <v>30.0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2.75" customHeight="1">
      <c r="A15" s="118"/>
      <c r="B15" s="204" t="s">
        <v>239</v>
      </c>
      <c r="C15" s="205">
        <v>0.0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2.75" customHeight="1">
      <c r="A16" s="118"/>
      <c r="B16" s="206" t="s">
        <v>240</v>
      </c>
      <c r="C16" s="205">
        <v>0.0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2.75" customHeight="1">
      <c r="A17" s="118" t="s">
        <v>241</v>
      </c>
      <c r="B17" s="197" t="s">
        <v>242</v>
      </c>
      <c r="C17" s="19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2.75" customHeight="1">
      <c r="A18" s="118"/>
      <c r="B18" s="207" t="s">
        <v>243</v>
      </c>
      <c r="C18" s="208">
        <v>4625.0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2.75" customHeight="1">
      <c r="A19" s="118"/>
      <c r="B19" s="202" t="s">
        <v>244</v>
      </c>
      <c r="C19" s="203">
        <v>4694.0</v>
      </c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2.75" customHeight="1">
      <c r="A20" s="118"/>
      <c r="B20" s="202" t="s">
        <v>245</v>
      </c>
      <c r="C20" s="209">
        <f>C6-C7</f>
        <v>69</v>
      </c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2.75" customHeight="1">
      <c r="A21" s="118"/>
      <c r="B21" s="210"/>
      <c r="C21" s="211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2.75" customHeight="1">
      <c r="A22" s="195"/>
      <c r="B22" s="199" t="s">
        <v>246</v>
      </c>
      <c r="C22" s="212">
        <f>MEDIAN(C18,C19)</f>
        <v>4659.5</v>
      </c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</row>
    <row r="23" ht="12.75" customHeight="1">
      <c r="A23" s="118"/>
      <c r="B23" s="201" t="s">
        <v>247</v>
      </c>
      <c r="C23" s="213">
        <f>C9/C22</f>
        <v>0.2558214401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2.75" customHeight="1">
      <c r="A24" s="118"/>
      <c r="B24" s="201" t="s">
        <v>248</v>
      </c>
      <c r="C24" s="213">
        <f>MEDIAN(C6,C7)/C22</f>
        <v>0.4432879064</v>
      </c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2.75" customHeight="1">
      <c r="A25" s="195"/>
      <c r="B25" s="201" t="s">
        <v>249</v>
      </c>
      <c r="C25" s="214">
        <f>12/C24</f>
        <v>27.07044299</v>
      </c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</row>
    <row r="26" ht="12.75" customHeight="1">
      <c r="A26" s="118"/>
      <c r="B26" s="201" t="s">
        <v>250</v>
      </c>
      <c r="C26" s="215">
        <v>360.0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2.75" customHeight="1">
      <c r="A27" s="118"/>
      <c r="B27" s="201" t="s">
        <v>251</v>
      </c>
      <c r="C27" s="215">
        <v>10.0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2.75" customHeight="1">
      <c r="A28" s="118"/>
      <c r="B28" s="199" t="s">
        <v>252</v>
      </c>
      <c r="C28" s="212">
        <v>30.0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2.75" customHeight="1">
      <c r="A29" s="118"/>
      <c r="B29" s="199" t="s">
        <v>253</v>
      </c>
      <c r="C29" s="212">
        <v>30.0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2.75" customHeight="1">
      <c r="A30" s="195"/>
      <c r="B30" s="199" t="s">
        <v>254</v>
      </c>
      <c r="C30" s="212">
        <f>30+(3*TRUNC(1/C24))</f>
        <v>36</v>
      </c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ht="12.75" customHeight="1">
      <c r="A31" s="195"/>
      <c r="B31" s="201" t="s">
        <v>191</v>
      </c>
      <c r="C31" s="216">
        <v>0.08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</row>
    <row r="32" ht="12.75" customHeight="1">
      <c r="A32" s="195"/>
      <c r="B32" s="217" t="s">
        <v>255</v>
      </c>
      <c r="C32" s="218">
        <v>0.4</v>
      </c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</row>
    <row r="33" ht="12.75" customHeight="1">
      <c r="A33" s="118"/>
      <c r="B33" s="195" t="s">
        <v>256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2.7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2.7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2.7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2.7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2.7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2.7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2.7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2.7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2.7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2.7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2.7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2.7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2.7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2.7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2.7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2.7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2.7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2.7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2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2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2.7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2.7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2.7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2.7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2.7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2.7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2.7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2.7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2.7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2.7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2.7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2.7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2.7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2.7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2.7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2.7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2.7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2.7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2.7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2.7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2.7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2.7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2.7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2.7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2.7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2.7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2.7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2.7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2.7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2.7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2.7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2.7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2.7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2.7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2.7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2.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2.7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2.7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2.7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2.7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2.7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2.7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2.7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2.7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2.7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2.7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2.7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2.7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2.7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2.7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2.7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2.7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2.7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2.7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2.7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2.7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2.7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2.7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2.7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2.7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2.7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2.7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2.7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2.7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2.7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2.7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2.7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2.7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2.7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2.7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2.7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2.7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2.7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2.7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2.7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2.7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2.7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2.7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2.7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2.7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2.7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2.7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2.7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2.7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2.7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2.7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2.7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2.7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2.7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2.7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2.7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2.7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2.7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2.7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2.7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2.7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2.7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2.7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2.7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2.7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2.7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2.7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2.7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2.7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2.7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2.7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2.7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2.7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2.7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2.7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2.7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2.7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2.7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2.7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2.7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2.7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2.7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2.7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2.7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2.7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2.7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2.7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2.7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2.7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2.7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2.7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2.7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2.7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2.7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2.7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2.7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2.7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2.7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2.7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2.7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2.7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2.7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2.7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2.7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2.7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2.7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2.7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2.7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2.7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2.7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2.7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2.7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2.7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2.7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2.7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2.7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2.7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2.7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2.7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2.7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2.7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2.7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2.7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2.7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2.7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2.7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2.7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2.7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2.7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2.7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2.7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2.7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2.7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2.7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2.7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2.7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2.7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2.7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2.7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2.7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2.7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2.7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2.7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2.7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2.7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2.7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2.7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2.7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2.7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2.7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2.7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2.7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2.7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2.7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2.7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2.7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2.7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2.7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2.7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2.7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2.7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2.7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2.7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2.7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2.7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2.7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2.7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2.7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2.7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2.7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2.7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2.7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2.7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2.7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2.7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2.7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2.7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2.7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2.7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2.7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2.7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2.7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2.7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2.7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2.7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2.7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2.7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2.7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2.7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2.7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2.7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2.7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2.7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2.7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2.7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2.7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2.7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2.7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2.7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2.7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2.7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2.7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2.7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2.7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2.7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2.7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2.7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2.7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2.7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2.7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2.7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2.7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2.7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2.7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2.7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2.7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2.7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2.7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2.7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2.7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2.7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2.7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2.7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2.7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2.7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2.7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2.7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2.7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2.7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2.7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2.7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2.7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2.7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2.7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2.7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2.7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2.7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2.7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2.7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2.7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2.7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2.7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2.7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2.7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2.7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2.7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2.7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2.7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2.7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2.7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2.7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2.7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2.7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2.7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2.7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2.7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2.7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2.7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2.7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2.7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2.7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2.7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2.7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2.7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2.7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2.7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2.7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2.7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2.7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2.7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2.7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2.7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2.7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2.7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2.7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2.7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2.7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2.7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2.7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2.7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2.7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2.7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2.7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2.7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2.7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2.7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2.7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2.7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2.7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2.7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2.7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2.7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2.7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2.7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2.7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2.7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2.7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2.7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2.7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2.7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2.7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2.7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2.7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2.7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2.7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2.7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2.7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2.7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2.7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2.7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2.7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2.7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2.7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2.7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2.7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2.7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2.7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2.7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2.7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2.7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2.7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2.7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2.7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2.7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2.7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2.7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2.7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2.7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2.7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2.7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2.7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2.7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2.7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2.7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2.7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2.7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2.7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2.7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2.7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2.7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2.7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2.7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2.7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2.7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2.7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2.7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2.7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2.7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2.7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2.7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2.7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2.7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2.7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2.7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2.7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2.7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2.7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2.7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2.7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2.7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2.7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2.7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2.7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2.7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2.7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2.7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2.7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2.7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2.7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2.7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2.7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2.7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2.7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2.7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2.7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2.7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2.7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2.7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2.7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2.7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2.7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2.7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2.7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2.7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2.7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2.7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2.7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2.7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2.7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2.7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2.7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2.7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2.7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2.7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2.7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2.7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2.7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2.7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2.7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2.7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2.7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2.7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2.7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2.7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2.7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2.7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2.7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2.7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2.7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2.7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2.7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2.7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2.7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2.7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2.7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2.7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2.7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2.7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2.7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2.7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2.7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2.7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2.7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2.7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2.7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2.7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2.7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2.7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2.7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2.7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2.7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2.7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2.7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2.7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2.7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2.7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2.7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2.7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2.7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2.7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2.7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2.7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2.7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2.7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2.7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2.7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2.7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2.7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2.7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2.7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2.7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2.7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2.7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2.7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2.7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2.7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2.7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2.7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2.7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2.7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2.7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2.7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2.7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2.7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2.7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2.7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2.7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2.7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2.7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2.7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2.7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2.7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2.7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2.7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2.7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2.7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2.7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2.7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2.7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2.7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2.7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2.7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2.7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2.7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2.7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2.7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2.7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2.7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2.7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2.7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2.7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2.7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2.7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2.7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2.7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2.7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2.7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2.7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2.7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2.7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2.7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2.7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2.7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2.7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2.7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2.7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2.7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2.7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2.7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2.7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2.7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2.7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2.7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2.7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2.7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2.7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2.7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2.7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2.7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2.7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2.7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2.7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2.7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2.7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2.7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2.7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2.7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2.7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2.7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2.7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2.7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2.7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2.7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2.7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2.7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2.7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2.7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2.7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2.7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2.7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2.7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2.7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2.7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2.7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2.7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2.7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2.7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2.7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2.7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2.7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2.7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2.7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2.7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2.7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2.7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2.7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2.7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2.7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2.7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2.7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2.7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2.7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2.7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2.7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2.7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2.7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2.7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2.7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2.7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2.7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2.7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2.7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2.7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2.7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2.7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2.7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2.7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2.7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2.7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2.7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2.7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2.7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2.7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2.7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2.7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2.7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2.7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2.7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2.7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2.7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2.7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2.7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2.7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2.7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2.7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2.7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2.7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2.7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2.7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2.7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2.7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2.7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2.7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2.7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2.7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2.7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2.7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2.7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2.7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2.7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2.7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2.7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2.7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2.7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2.7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2.7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2.7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2.7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2.7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2.7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2.7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2.7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2.7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2.7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2.7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2.7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2.7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2.7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2.7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2.7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2.7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2.7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2.7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2.7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2.7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2.7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2.7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2.7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2.7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2.7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2.7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2.7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2.7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2.7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2.7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2.7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2.7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2.7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2.7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2.7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2.7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2.7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2.7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2.7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2.7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2.7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2.7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2.7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2.7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2.7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2.7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2.7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2.7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2.7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2.7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2.7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2.7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2.7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2.7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2.7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2.7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2.7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2.7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2.7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2.7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2.7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2.7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2.7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2.7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2.7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2.7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2.7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2.7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2.7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2.7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2.7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2.7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2.7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2.7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2.7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2.7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2.7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2.7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2.7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2.7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2.7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2.7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2.7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2.7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2.7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2.7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2.7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2.7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2.7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2.7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2.7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2.7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2.7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2.7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2.7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2.7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2.7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2.7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2.7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2.7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2.7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2.7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2.7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2.7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2.7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2.7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2.7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2.7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2.7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2.7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2.7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2.7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2.7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2.7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2.7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2.7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2.7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2.7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2.7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2.7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2.7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2.7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2.7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2.7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2.7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2.7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2.7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2.7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2.7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2.7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2.7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2.7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2.7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2.7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2.7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2.7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2.7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2.7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2.7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2.7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2.7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2.7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2.7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2.7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2.7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2.7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2.7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2.7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2.7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2.7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2.7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2.7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2.7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2.7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2.7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2.7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2.7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2.7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2.7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2.7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2.7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2.7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2.7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2.7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2.7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2.7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2.7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2.7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2.7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2.7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2.7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2.7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2.7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2.7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2.7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2.7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2.7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2.7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2.7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2.7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2.7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2.7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2.7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2.7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2.7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2.7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2.7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2.7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2.7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2.7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2.7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2.7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2.7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2.7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2.7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2.7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2.7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2.7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2.7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2.7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2.7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2.7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2.7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2.7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2.7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2.7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2.7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2.7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2.7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2.7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2.7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2.7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2.7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2.7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2.7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2.7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2.7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2.7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2.7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2.7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2.7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2.7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2.7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2.7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2.7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2.7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2.7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2.7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2.7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2.7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2.7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2.7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2.7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2.7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2.7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2.7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2.7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2.7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2.7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2.7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2.7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2.7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2.7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2.7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2.7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2.7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2.7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2.7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2.7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2.7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2.7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2.7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2.7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2.7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2.7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2.7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2.7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2.7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2.7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2.7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2.7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2.7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2.7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2.7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2.7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2.7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2.7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2.7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2.7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2.7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2.7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2.7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2.7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2.7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2.7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2.7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2.7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2.7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2.7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2.7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ht="12.75" customHeight="1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ht="12.75" customHeight="1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ht="12.75" customHeight="1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ht="12.75" customHeight="1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</sheetData>
  <mergeCells count="1">
    <mergeCell ref="B4:C4"/>
  </mergeCells>
  <printOptions/>
  <pageMargins bottom="0.7480314960629921" footer="0.0" header="0.0" left="0.905511811023622" right="0.5118110236220472" top="0.7480314960629921"/>
  <pageSetup paperSize="9" scale="98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1.88"/>
    <col customWidth="1" min="2" max="2" width="5.63"/>
    <col customWidth="1" min="3" max="3" width="8.63"/>
    <col customWidth="1" min="4" max="4" width="9.75"/>
    <col customWidth="1" min="5" max="5" width="8.0"/>
    <col customWidth="1" min="6" max="6" width="9.75"/>
    <col customWidth="1" min="7" max="26" width="8.63"/>
  </cols>
  <sheetData>
    <row r="1" ht="12.75" customHeight="1">
      <c r="A1" s="219"/>
      <c r="B1" s="7"/>
      <c r="C1" s="7"/>
      <c r="D1" s="219"/>
      <c r="E1" s="220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</row>
    <row r="2" ht="12.75" customHeight="1">
      <c r="A2" s="221" t="s">
        <v>257</v>
      </c>
      <c r="B2" s="5"/>
      <c r="C2" s="5"/>
      <c r="D2" s="5"/>
      <c r="E2" s="5"/>
      <c r="F2" s="6"/>
    </row>
    <row r="3" ht="12.75" customHeight="1">
      <c r="A3" s="222"/>
      <c r="B3" s="223"/>
      <c r="C3" s="223"/>
      <c r="D3" s="223"/>
      <c r="E3" s="223"/>
      <c r="F3" s="224"/>
    </row>
    <row r="4" ht="12.75" customHeight="1">
      <c r="A4" s="225"/>
      <c r="B4" s="7"/>
      <c r="C4" s="7"/>
      <c r="D4" s="226" t="s">
        <v>258</v>
      </c>
      <c r="E4" s="166"/>
      <c r="F4" s="167"/>
      <c r="G4" s="219"/>
      <c r="H4" s="219"/>
    </row>
    <row r="5" ht="12.75" customHeight="1">
      <c r="A5" s="210"/>
      <c r="B5" s="219"/>
      <c r="C5" s="219"/>
      <c r="D5" s="227" t="s">
        <v>259</v>
      </c>
      <c r="E5" s="228" t="s">
        <v>260</v>
      </c>
      <c r="F5" s="229" t="s">
        <v>261</v>
      </c>
      <c r="G5" s="219"/>
      <c r="H5" s="219"/>
    </row>
    <row r="6" ht="12.75" customHeight="1">
      <c r="A6" s="230" t="s">
        <v>262</v>
      </c>
      <c r="B6" s="231" t="s">
        <v>263</v>
      </c>
      <c r="C6" s="232">
        <v>0.0508</v>
      </c>
      <c r="D6" s="233">
        <v>0.0297</v>
      </c>
      <c r="E6" s="234">
        <v>0.0508</v>
      </c>
      <c r="F6" s="235">
        <v>0.0627</v>
      </c>
      <c r="G6" s="219"/>
      <c r="H6" s="219"/>
    </row>
    <row r="7" ht="12.75" customHeight="1">
      <c r="A7" s="236" t="s">
        <v>264</v>
      </c>
      <c r="B7" s="237" t="s">
        <v>265</v>
      </c>
      <c r="C7" s="238">
        <v>0.0133</v>
      </c>
      <c r="D7" s="233">
        <f>0.3%+0.56%</f>
        <v>0.0086</v>
      </c>
      <c r="E7" s="234">
        <f>0.48%+0.85%</f>
        <v>0.0133</v>
      </c>
      <c r="F7" s="235">
        <f>0.82%+0.89%</f>
        <v>0.0171</v>
      </c>
      <c r="G7" s="219"/>
      <c r="H7" s="219"/>
    </row>
    <row r="8" ht="12.75" customHeight="1">
      <c r="A8" s="236" t="s">
        <v>266</v>
      </c>
      <c r="B8" s="237" t="s">
        <v>267</v>
      </c>
      <c r="C8" s="238">
        <v>0.1085</v>
      </c>
      <c r="D8" s="233">
        <v>0.0778</v>
      </c>
      <c r="E8" s="234">
        <v>0.1085</v>
      </c>
      <c r="F8" s="235">
        <v>0.1355</v>
      </c>
      <c r="G8" s="219"/>
      <c r="H8" s="219"/>
    </row>
    <row r="9" ht="12.75" customHeight="1">
      <c r="A9" s="236" t="s">
        <v>268</v>
      </c>
      <c r="B9" s="237" t="s">
        <v>269</v>
      </c>
      <c r="C9" s="239">
        <f>(1+E9)^(E10/252)-1</f>
        <v>0.003174721963</v>
      </c>
      <c r="D9" s="233" t="s">
        <v>270</v>
      </c>
      <c r="E9" s="240">
        <v>0.105</v>
      </c>
      <c r="F9" s="241"/>
      <c r="G9" s="219"/>
      <c r="H9" s="219"/>
    </row>
    <row r="10" ht="12.75" customHeight="1">
      <c r="A10" s="236" t="s">
        <v>271</v>
      </c>
      <c r="B10" s="242" t="s">
        <v>272</v>
      </c>
      <c r="C10" s="238">
        <v>0.035</v>
      </c>
      <c r="D10" s="243" t="s">
        <v>273</v>
      </c>
      <c r="E10" s="244">
        <v>8.0</v>
      </c>
      <c r="F10" s="209"/>
      <c r="G10" s="219"/>
      <c r="H10" s="219"/>
    </row>
    <row r="11" ht="12.75" customHeight="1">
      <c r="A11" s="245" t="s">
        <v>274</v>
      </c>
      <c r="B11" s="246"/>
      <c r="C11" s="247">
        <v>0.0365</v>
      </c>
      <c r="D11" s="202"/>
      <c r="E11" s="248"/>
      <c r="F11" s="209"/>
      <c r="G11" s="219"/>
      <c r="H11" s="219"/>
    </row>
    <row r="12" ht="12.75" customHeight="1">
      <c r="A12" s="249" t="s">
        <v>275</v>
      </c>
      <c r="B12" s="250"/>
      <c r="C12" s="251"/>
      <c r="D12" s="202"/>
      <c r="E12" s="248"/>
      <c r="F12" s="209"/>
      <c r="G12" s="219"/>
      <c r="H12" s="219"/>
    </row>
    <row r="13" ht="12.75" customHeight="1">
      <c r="A13" s="252" t="s">
        <v>276</v>
      </c>
      <c r="B13" s="253"/>
      <c r="C13" s="254"/>
      <c r="D13" s="202"/>
      <c r="E13" s="248"/>
      <c r="F13" s="209"/>
      <c r="G13" s="219"/>
      <c r="H13" s="219"/>
    </row>
    <row r="14" ht="12.75" customHeight="1">
      <c r="A14" s="255" t="s">
        <v>277</v>
      </c>
      <c r="B14" s="256"/>
      <c r="C14" s="257">
        <f>ROUND((((1+C6+C7)*(1+C8)*(1+C9))/(1-(C10+C11))-1),4)</f>
        <v>0.2744</v>
      </c>
      <c r="D14" s="258">
        <v>0.2143</v>
      </c>
      <c r="E14" s="259">
        <v>0.2717</v>
      </c>
      <c r="F14" s="260">
        <v>0.3362</v>
      </c>
      <c r="G14" s="219"/>
      <c r="H14" s="219"/>
    </row>
    <row r="15" ht="12.75" customHeight="1">
      <c r="A15" s="219"/>
      <c r="B15" s="219"/>
      <c r="C15" s="219"/>
      <c r="D15" s="219"/>
      <c r="E15" s="220"/>
      <c r="F15" s="219"/>
      <c r="G15" s="219"/>
      <c r="H15" s="219"/>
    </row>
    <row r="16" ht="12.75" customHeight="1">
      <c r="A16" s="219"/>
      <c r="B16" s="219"/>
      <c r="C16" s="219"/>
      <c r="D16" s="219"/>
      <c r="E16" s="220"/>
      <c r="F16" s="219"/>
      <c r="G16" s="219"/>
      <c r="H16" s="219"/>
    </row>
    <row r="17" ht="12.75" customHeight="1">
      <c r="A17" s="219"/>
      <c r="B17" s="219"/>
      <c r="C17" s="219"/>
      <c r="D17" s="219"/>
      <c r="E17" s="220"/>
      <c r="F17" s="219"/>
      <c r="G17" s="219"/>
      <c r="H17" s="219"/>
    </row>
    <row r="18" ht="12.75" customHeight="1">
      <c r="A18" s="219"/>
      <c r="B18" s="219"/>
      <c r="C18" s="219"/>
      <c r="D18" s="219"/>
      <c r="E18" s="220"/>
      <c r="F18" s="219"/>
      <c r="G18" s="219"/>
      <c r="H18" s="219"/>
    </row>
    <row r="19" ht="12.75" customHeight="1">
      <c r="E19" s="261"/>
    </row>
    <row r="20" ht="12.75" customHeight="1">
      <c r="E20" s="261"/>
    </row>
    <row r="21" ht="12.75" customHeight="1">
      <c r="E21" s="261"/>
    </row>
    <row r="22" ht="12.75" customHeight="1">
      <c r="E22" s="261"/>
    </row>
    <row r="23" ht="12.75" customHeight="1">
      <c r="E23" s="261"/>
    </row>
    <row r="24" ht="12.75" customHeight="1">
      <c r="E24" s="261"/>
    </row>
    <row r="25" ht="12.75" customHeight="1">
      <c r="E25" s="261"/>
    </row>
    <row r="26" ht="12.75" customHeight="1">
      <c r="E26" s="261"/>
    </row>
    <row r="27" ht="12.75" customHeight="1">
      <c r="E27" s="261"/>
    </row>
    <row r="28" ht="12.75" customHeight="1">
      <c r="E28" s="261"/>
    </row>
    <row r="29" ht="12.75" customHeight="1">
      <c r="E29" s="261"/>
    </row>
    <row r="30" ht="12.75" customHeight="1">
      <c r="E30" s="261"/>
    </row>
    <row r="31" ht="12.75" customHeight="1">
      <c r="E31" s="261"/>
    </row>
    <row r="32" ht="12.75" customHeight="1">
      <c r="E32" s="261"/>
    </row>
    <row r="33" ht="12.75" customHeight="1">
      <c r="E33" s="261"/>
    </row>
    <row r="34" ht="12.75" customHeight="1">
      <c r="E34" s="261"/>
    </row>
    <row r="35" ht="12.75" customHeight="1">
      <c r="E35" s="261"/>
    </row>
    <row r="36" ht="12.75" customHeight="1">
      <c r="E36" s="261"/>
    </row>
    <row r="37" ht="12.75" customHeight="1">
      <c r="E37" s="261"/>
    </row>
    <row r="38" ht="12.75" customHeight="1">
      <c r="E38" s="261"/>
    </row>
    <row r="39" ht="12.75" customHeight="1">
      <c r="E39" s="261"/>
    </row>
    <row r="40" ht="12.75" customHeight="1">
      <c r="E40" s="261"/>
    </row>
    <row r="41" ht="12.75" customHeight="1">
      <c r="E41" s="261"/>
    </row>
    <row r="42" ht="12.75" customHeight="1">
      <c r="E42" s="261"/>
    </row>
    <row r="43" ht="12.75" customHeight="1">
      <c r="E43" s="261"/>
    </row>
    <row r="44" ht="12.75" customHeight="1">
      <c r="E44" s="261"/>
    </row>
    <row r="45" ht="12.75" customHeight="1">
      <c r="E45" s="261"/>
    </row>
    <row r="46" ht="12.75" customHeight="1">
      <c r="E46" s="261"/>
    </row>
    <row r="47" ht="12.75" customHeight="1">
      <c r="E47" s="261"/>
    </row>
    <row r="48" ht="12.75" customHeight="1">
      <c r="E48" s="261"/>
    </row>
    <row r="49" ht="12.75" customHeight="1">
      <c r="E49" s="261"/>
    </row>
    <row r="50" ht="12.75" customHeight="1">
      <c r="E50" s="261"/>
    </row>
    <row r="51" ht="12.75" customHeight="1">
      <c r="E51" s="261"/>
    </row>
    <row r="52" ht="12.75" customHeight="1">
      <c r="E52" s="261"/>
    </row>
    <row r="53" ht="12.75" customHeight="1">
      <c r="E53" s="261"/>
    </row>
    <row r="54" ht="12.75" customHeight="1">
      <c r="E54" s="261"/>
    </row>
    <row r="55" ht="12.75" customHeight="1">
      <c r="E55" s="261"/>
    </row>
    <row r="56" ht="12.75" customHeight="1">
      <c r="E56" s="261"/>
    </row>
    <row r="57" ht="12.75" customHeight="1">
      <c r="E57" s="261"/>
    </row>
    <row r="58" ht="12.75" customHeight="1">
      <c r="E58" s="261"/>
    </row>
    <row r="59" ht="12.75" customHeight="1">
      <c r="E59" s="261"/>
    </row>
    <row r="60" ht="12.75" customHeight="1">
      <c r="E60" s="261"/>
    </row>
    <row r="61" ht="12.75" customHeight="1">
      <c r="E61" s="261"/>
    </row>
    <row r="62" ht="12.75" customHeight="1">
      <c r="E62" s="261"/>
    </row>
    <row r="63" ht="12.75" customHeight="1">
      <c r="E63" s="261"/>
    </row>
    <row r="64" ht="12.75" customHeight="1">
      <c r="E64" s="261"/>
    </row>
    <row r="65" ht="12.75" customHeight="1">
      <c r="E65" s="261"/>
    </row>
    <row r="66" ht="12.75" customHeight="1">
      <c r="E66" s="261"/>
    </row>
    <row r="67" ht="12.75" customHeight="1">
      <c r="E67" s="261"/>
    </row>
    <row r="68" ht="12.75" customHeight="1">
      <c r="E68" s="261"/>
    </row>
    <row r="69" ht="12.75" customHeight="1">
      <c r="E69" s="261"/>
    </row>
    <row r="70" ht="12.75" customHeight="1">
      <c r="E70" s="261"/>
    </row>
    <row r="71" ht="12.75" customHeight="1">
      <c r="E71" s="261"/>
    </row>
    <row r="72" ht="12.75" customHeight="1">
      <c r="E72" s="261"/>
    </row>
    <row r="73" ht="12.75" customHeight="1">
      <c r="E73" s="261"/>
    </row>
    <row r="74" ht="12.75" customHeight="1">
      <c r="E74" s="261"/>
    </row>
    <row r="75" ht="12.75" customHeight="1">
      <c r="E75" s="261"/>
    </row>
    <row r="76" ht="12.75" customHeight="1">
      <c r="E76" s="261"/>
    </row>
    <row r="77" ht="12.75" customHeight="1">
      <c r="E77" s="261"/>
    </row>
    <row r="78" ht="12.75" customHeight="1">
      <c r="E78" s="261"/>
    </row>
    <row r="79" ht="12.75" customHeight="1">
      <c r="E79" s="261"/>
    </row>
    <row r="80" ht="12.75" customHeight="1">
      <c r="E80" s="261"/>
    </row>
    <row r="81" ht="12.75" customHeight="1">
      <c r="E81" s="261"/>
    </row>
    <row r="82" ht="12.75" customHeight="1">
      <c r="E82" s="261"/>
    </row>
    <row r="83" ht="12.75" customHeight="1">
      <c r="E83" s="261"/>
    </row>
    <row r="84" ht="12.75" customHeight="1">
      <c r="E84" s="261"/>
    </row>
    <row r="85" ht="12.75" customHeight="1">
      <c r="E85" s="261"/>
    </row>
    <row r="86" ht="12.75" customHeight="1">
      <c r="E86" s="261"/>
    </row>
    <row r="87" ht="12.75" customHeight="1">
      <c r="E87" s="261"/>
    </row>
    <row r="88" ht="12.75" customHeight="1">
      <c r="E88" s="261"/>
    </row>
    <row r="89" ht="12.75" customHeight="1">
      <c r="E89" s="261"/>
    </row>
    <row r="90" ht="12.75" customHeight="1">
      <c r="E90" s="261"/>
    </row>
    <row r="91" ht="12.75" customHeight="1">
      <c r="E91" s="261"/>
    </row>
    <row r="92" ht="12.75" customHeight="1">
      <c r="E92" s="261"/>
    </row>
    <row r="93" ht="12.75" customHeight="1">
      <c r="E93" s="261"/>
    </row>
    <row r="94" ht="12.75" customHeight="1">
      <c r="E94" s="261"/>
    </row>
    <row r="95" ht="12.75" customHeight="1">
      <c r="E95" s="261"/>
    </row>
    <row r="96" ht="12.75" customHeight="1">
      <c r="E96" s="261"/>
    </row>
    <row r="97" ht="12.75" customHeight="1">
      <c r="E97" s="261"/>
    </row>
    <row r="98" ht="12.75" customHeight="1">
      <c r="E98" s="261"/>
    </row>
    <row r="99" ht="12.75" customHeight="1">
      <c r="E99" s="261"/>
    </row>
    <row r="100" ht="12.75" customHeight="1">
      <c r="E100" s="261"/>
    </row>
    <row r="101" ht="12.75" customHeight="1">
      <c r="E101" s="261"/>
    </row>
    <row r="102" ht="12.75" customHeight="1">
      <c r="E102" s="261"/>
    </row>
    <row r="103" ht="12.75" customHeight="1">
      <c r="E103" s="261"/>
    </row>
    <row r="104" ht="12.75" customHeight="1">
      <c r="E104" s="261"/>
    </row>
    <row r="105" ht="12.75" customHeight="1">
      <c r="E105" s="261"/>
    </row>
    <row r="106" ht="12.75" customHeight="1">
      <c r="E106" s="261"/>
    </row>
    <row r="107" ht="12.75" customHeight="1">
      <c r="E107" s="261"/>
    </row>
    <row r="108" ht="12.75" customHeight="1">
      <c r="E108" s="261"/>
    </row>
    <row r="109" ht="12.75" customHeight="1">
      <c r="E109" s="261"/>
    </row>
    <row r="110" ht="12.75" customHeight="1">
      <c r="E110" s="261"/>
    </row>
    <row r="111" ht="12.75" customHeight="1">
      <c r="E111" s="261"/>
    </row>
    <row r="112" ht="12.75" customHeight="1">
      <c r="E112" s="261"/>
    </row>
    <row r="113" ht="12.75" customHeight="1">
      <c r="E113" s="261"/>
    </row>
    <row r="114" ht="12.75" customHeight="1">
      <c r="E114" s="261"/>
    </row>
    <row r="115" ht="12.75" customHeight="1">
      <c r="E115" s="261"/>
    </row>
    <row r="116" ht="12.75" customHeight="1">
      <c r="E116" s="261"/>
    </row>
    <row r="117" ht="12.75" customHeight="1">
      <c r="E117" s="261"/>
    </row>
    <row r="118" ht="12.75" customHeight="1">
      <c r="E118" s="261"/>
    </row>
    <row r="119" ht="12.75" customHeight="1">
      <c r="E119" s="261"/>
    </row>
    <row r="120" ht="12.75" customHeight="1">
      <c r="E120" s="261"/>
    </row>
    <row r="121" ht="12.75" customHeight="1">
      <c r="E121" s="261"/>
    </row>
    <row r="122" ht="12.75" customHeight="1">
      <c r="E122" s="261"/>
    </row>
    <row r="123" ht="12.75" customHeight="1">
      <c r="E123" s="261"/>
    </row>
    <row r="124" ht="12.75" customHeight="1">
      <c r="E124" s="261"/>
    </row>
    <row r="125" ht="12.75" customHeight="1">
      <c r="E125" s="261"/>
    </row>
    <row r="126" ht="12.75" customHeight="1">
      <c r="E126" s="261"/>
    </row>
    <row r="127" ht="12.75" customHeight="1">
      <c r="E127" s="261"/>
    </row>
    <row r="128" ht="12.75" customHeight="1">
      <c r="E128" s="261"/>
    </row>
    <row r="129" ht="12.75" customHeight="1">
      <c r="E129" s="261"/>
    </row>
    <row r="130" ht="12.75" customHeight="1">
      <c r="E130" s="261"/>
    </row>
    <row r="131" ht="12.75" customHeight="1">
      <c r="E131" s="261"/>
    </row>
    <row r="132" ht="12.75" customHeight="1">
      <c r="E132" s="261"/>
    </row>
    <row r="133" ht="12.75" customHeight="1">
      <c r="E133" s="261"/>
    </row>
    <row r="134" ht="12.75" customHeight="1">
      <c r="E134" s="261"/>
    </row>
    <row r="135" ht="12.75" customHeight="1">
      <c r="E135" s="261"/>
    </row>
    <row r="136" ht="12.75" customHeight="1">
      <c r="E136" s="261"/>
    </row>
    <row r="137" ht="12.75" customHeight="1">
      <c r="E137" s="261"/>
    </row>
    <row r="138" ht="12.75" customHeight="1">
      <c r="E138" s="261"/>
    </row>
    <row r="139" ht="12.75" customHeight="1">
      <c r="E139" s="261"/>
    </row>
    <row r="140" ht="12.75" customHeight="1">
      <c r="E140" s="261"/>
    </row>
    <row r="141" ht="12.75" customHeight="1">
      <c r="E141" s="261"/>
    </row>
    <row r="142" ht="12.75" customHeight="1">
      <c r="E142" s="261"/>
    </row>
    <row r="143" ht="12.75" customHeight="1">
      <c r="E143" s="261"/>
    </row>
    <row r="144" ht="12.75" customHeight="1">
      <c r="E144" s="261"/>
    </row>
    <row r="145" ht="12.75" customHeight="1">
      <c r="E145" s="261"/>
    </row>
    <row r="146" ht="12.75" customHeight="1">
      <c r="E146" s="261"/>
    </row>
    <row r="147" ht="12.75" customHeight="1">
      <c r="E147" s="261"/>
    </row>
    <row r="148" ht="12.75" customHeight="1">
      <c r="E148" s="261"/>
    </row>
    <row r="149" ht="12.75" customHeight="1">
      <c r="E149" s="261"/>
    </row>
    <row r="150" ht="12.75" customHeight="1">
      <c r="E150" s="261"/>
    </row>
    <row r="151" ht="12.75" customHeight="1">
      <c r="E151" s="261"/>
    </row>
    <row r="152" ht="12.75" customHeight="1">
      <c r="E152" s="261"/>
    </row>
    <row r="153" ht="12.75" customHeight="1">
      <c r="E153" s="261"/>
    </row>
    <row r="154" ht="12.75" customHeight="1">
      <c r="E154" s="261"/>
    </row>
    <row r="155" ht="12.75" customHeight="1">
      <c r="E155" s="261"/>
    </row>
    <row r="156" ht="12.75" customHeight="1">
      <c r="E156" s="261"/>
    </row>
    <row r="157" ht="12.75" customHeight="1">
      <c r="E157" s="261"/>
    </row>
    <row r="158" ht="12.75" customHeight="1">
      <c r="E158" s="261"/>
    </row>
    <row r="159" ht="12.75" customHeight="1">
      <c r="E159" s="261"/>
    </row>
    <row r="160" ht="12.75" customHeight="1">
      <c r="E160" s="261"/>
    </row>
    <row r="161" ht="12.75" customHeight="1">
      <c r="E161" s="261"/>
    </row>
    <row r="162" ht="12.75" customHeight="1">
      <c r="E162" s="261"/>
    </row>
    <row r="163" ht="12.75" customHeight="1">
      <c r="E163" s="261"/>
    </row>
    <row r="164" ht="12.75" customHeight="1">
      <c r="E164" s="261"/>
    </row>
    <row r="165" ht="12.75" customHeight="1">
      <c r="E165" s="261"/>
    </row>
    <row r="166" ht="12.75" customHeight="1">
      <c r="E166" s="261"/>
    </row>
    <row r="167" ht="12.75" customHeight="1">
      <c r="E167" s="261"/>
    </row>
    <row r="168" ht="12.75" customHeight="1">
      <c r="E168" s="261"/>
    </row>
    <row r="169" ht="12.75" customHeight="1">
      <c r="E169" s="261"/>
    </row>
    <row r="170" ht="12.75" customHeight="1">
      <c r="E170" s="261"/>
    </row>
    <row r="171" ht="12.75" customHeight="1">
      <c r="E171" s="261"/>
    </row>
    <row r="172" ht="12.75" customHeight="1">
      <c r="E172" s="261"/>
    </row>
    <row r="173" ht="12.75" customHeight="1">
      <c r="E173" s="261"/>
    </row>
    <row r="174" ht="12.75" customHeight="1">
      <c r="E174" s="261"/>
    </row>
    <row r="175" ht="12.75" customHeight="1">
      <c r="E175" s="261"/>
    </row>
    <row r="176" ht="12.75" customHeight="1">
      <c r="E176" s="261"/>
    </row>
    <row r="177" ht="12.75" customHeight="1">
      <c r="E177" s="261"/>
    </row>
    <row r="178" ht="12.75" customHeight="1">
      <c r="E178" s="261"/>
    </row>
    <row r="179" ht="12.75" customHeight="1">
      <c r="E179" s="261"/>
    </row>
    <row r="180" ht="12.75" customHeight="1">
      <c r="E180" s="261"/>
    </row>
    <row r="181" ht="12.75" customHeight="1">
      <c r="E181" s="261"/>
    </row>
    <row r="182" ht="12.75" customHeight="1">
      <c r="E182" s="261"/>
    </row>
    <row r="183" ht="12.75" customHeight="1">
      <c r="E183" s="261"/>
    </row>
    <row r="184" ht="12.75" customHeight="1">
      <c r="E184" s="261"/>
    </row>
    <row r="185" ht="12.75" customHeight="1">
      <c r="E185" s="261"/>
    </row>
    <row r="186" ht="12.75" customHeight="1">
      <c r="E186" s="261"/>
    </row>
    <row r="187" ht="12.75" customHeight="1">
      <c r="E187" s="261"/>
    </row>
    <row r="188" ht="12.75" customHeight="1">
      <c r="E188" s="261"/>
    </row>
    <row r="189" ht="12.75" customHeight="1">
      <c r="E189" s="261"/>
    </row>
    <row r="190" ht="12.75" customHeight="1">
      <c r="E190" s="261"/>
    </row>
    <row r="191" ht="12.75" customHeight="1">
      <c r="E191" s="261"/>
    </row>
    <row r="192" ht="12.75" customHeight="1">
      <c r="E192" s="261"/>
    </row>
    <row r="193" ht="12.75" customHeight="1">
      <c r="E193" s="261"/>
    </row>
    <row r="194" ht="12.75" customHeight="1">
      <c r="E194" s="261"/>
    </row>
    <row r="195" ht="12.75" customHeight="1">
      <c r="E195" s="261"/>
    </row>
    <row r="196" ht="12.75" customHeight="1">
      <c r="E196" s="261"/>
    </row>
    <row r="197" ht="12.75" customHeight="1">
      <c r="E197" s="261"/>
    </row>
    <row r="198" ht="12.75" customHeight="1">
      <c r="E198" s="261"/>
    </row>
    <row r="199" ht="12.75" customHeight="1">
      <c r="E199" s="261"/>
    </row>
    <row r="200" ht="12.75" customHeight="1">
      <c r="E200" s="261"/>
    </row>
    <row r="201" ht="12.75" customHeight="1">
      <c r="E201" s="261"/>
    </row>
    <row r="202" ht="12.75" customHeight="1">
      <c r="E202" s="261"/>
    </row>
    <row r="203" ht="12.75" customHeight="1">
      <c r="E203" s="261"/>
    </row>
    <row r="204" ht="12.75" customHeight="1">
      <c r="E204" s="261"/>
    </row>
    <row r="205" ht="12.75" customHeight="1">
      <c r="E205" s="261"/>
    </row>
    <row r="206" ht="12.75" customHeight="1">
      <c r="E206" s="261"/>
    </row>
    <row r="207" ht="12.75" customHeight="1">
      <c r="E207" s="261"/>
    </row>
    <row r="208" ht="12.75" customHeight="1">
      <c r="E208" s="261"/>
    </row>
    <row r="209" ht="12.75" customHeight="1">
      <c r="E209" s="261"/>
    </row>
    <row r="210" ht="12.75" customHeight="1">
      <c r="E210" s="261"/>
    </row>
    <row r="211" ht="12.75" customHeight="1">
      <c r="E211" s="261"/>
    </row>
    <row r="212" ht="12.75" customHeight="1">
      <c r="E212" s="261"/>
    </row>
    <row r="213" ht="12.75" customHeight="1">
      <c r="E213" s="261"/>
    </row>
    <row r="214" ht="12.75" customHeight="1">
      <c r="E214" s="261"/>
    </row>
    <row r="215" ht="12.75" customHeight="1">
      <c r="E215" s="261"/>
    </row>
    <row r="216" ht="12.75" customHeight="1">
      <c r="E216" s="261"/>
    </row>
    <row r="217" ht="12.75" customHeight="1">
      <c r="E217" s="261"/>
    </row>
    <row r="218" ht="12.75" customHeight="1">
      <c r="E218" s="261"/>
    </row>
    <row r="219" ht="12.75" customHeight="1">
      <c r="E219" s="261"/>
    </row>
    <row r="220" ht="12.75" customHeight="1">
      <c r="E220" s="261"/>
    </row>
    <row r="221" ht="12.75" customHeight="1">
      <c r="E221" s="261"/>
    </row>
    <row r="222" ht="12.75" customHeight="1">
      <c r="E222" s="261"/>
    </row>
    <row r="223" ht="12.75" customHeight="1">
      <c r="E223" s="261"/>
    </row>
    <row r="224" ht="12.75" customHeight="1">
      <c r="E224" s="261"/>
    </row>
    <row r="225" ht="12.75" customHeight="1">
      <c r="E225" s="261"/>
    </row>
    <row r="226" ht="12.75" customHeight="1">
      <c r="E226" s="261"/>
    </row>
    <row r="227" ht="12.75" customHeight="1">
      <c r="E227" s="261"/>
    </row>
    <row r="228" ht="12.75" customHeight="1">
      <c r="E228" s="261"/>
    </row>
    <row r="229" ht="12.75" customHeight="1">
      <c r="E229" s="261"/>
    </row>
    <row r="230" ht="12.75" customHeight="1">
      <c r="E230" s="261"/>
    </row>
    <row r="231" ht="12.75" customHeight="1">
      <c r="E231" s="261"/>
    </row>
    <row r="232" ht="12.75" customHeight="1">
      <c r="E232" s="261"/>
    </row>
    <row r="233" ht="12.75" customHeight="1">
      <c r="E233" s="261"/>
    </row>
    <row r="234" ht="12.75" customHeight="1">
      <c r="E234" s="261"/>
    </row>
    <row r="235" ht="12.75" customHeight="1">
      <c r="E235" s="261"/>
    </row>
    <row r="236" ht="12.75" customHeight="1">
      <c r="E236" s="261"/>
    </row>
    <row r="237" ht="12.75" customHeight="1">
      <c r="E237" s="261"/>
    </row>
    <row r="238" ht="12.75" customHeight="1">
      <c r="E238" s="261"/>
    </row>
    <row r="239" ht="12.75" customHeight="1">
      <c r="E239" s="261"/>
    </row>
    <row r="240" ht="12.75" customHeight="1">
      <c r="E240" s="261"/>
    </row>
    <row r="241" ht="12.75" customHeight="1">
      <c r="E241" s="261"/>
    </row>
    <row r="242" ht="12.75" customHeight="1">
      <c r="E242" s="261"/>
    </row>
    <row r="243" ht="12.75" customHeight="1">
      <c r="E243" s="261"/>
    </row>
    <row r="244" ht="12.75" customHeight="1">
      <c r="E244" s="261"/>
    </row>
    <row r="245" ht="12.75" customHeight="1">
      <c r="E245" s="261"/>
    </row>
    <row r="246" ht="12.75" customHeight="1">
      <c r="E246" s="261"/>
    </row>
    <row r="247" ht="12.75" customHeight="1">
      <c r="E247" s="261"/>
    </row>
    <row r="248" ht="12.75" customHeight="1">
      <c r="E248" s="261"/>
    </row>
    <row r="249" ht="12.75" customHeight="1">
      <c r="E249" s="261"/>
    </row>
    <row r="250" ht="12.75" customHeight="1">
      <c r="E250" s="261"/>
    </row>
    <row r="251" ht="12.75" customHeight="1">
      <c r="E251" s="261"/>
    </row>
    <row r="252" ht="12.75" customHeight="1">
      <c r="E252" s="261"/>
    </row>
    <row r="253" ht="12.75" customHeight="1">
      <c r="E253" s="261"/>
    </row>
    <row r="254" ht="12.75" customHeight="1">
      <c r="E254" s="261"/>
    </row>
    <row r="255" ht="12.75" customHeight="1">
      <c r="E255" s="261"/>
    </row>
    <row r="256" ht="12.75" customHeight="1">
      <c r="E256" s="261"/>
    </row>
    <row r="257" ht="12.75" customHeight="1">
      <c r="E257" s="261"/>
    </row>
    <row r="258" ht="12.75" customHeight="1">
      <c r="E258" s="261"/>
    </row>
    <row r="259" ht="12.75" customHeight="1">
      <c r="E259" s="261"/>
    </row>
    <row r="260" ht="12.75" customHeight="1">
      <c r="E260" s="261"/>
    </row>
    <row r="261" ht="12.75" customHeight="1">
      <c r="E261" s="261"/>
    </row>
    <row r="262" ht="12.75" customHeight="1">
      <c r="E262" s="261"/>
    </row>
    <row r="263" ht="12.75" customHeight="1">
      <c r="E263" s="261"/>
    </row>
    <row r="264" ht="12.75" customHeight="1">
      <c r="E264" s="261"/>
    </row>
    <row r="265" ht="12.75" customHeight="1">
      <c r="E265" s="261"/>
    </row>
    <row r="266" ht="12.75" customHeight="1">
      <c r="E266" s="261"/>
    </row>
    <row r="267" ht="12.75" customHeight="1">
      <c r="E267" s="261"/>
    </row>
    <row r="268" ht="12.75" customHeight="1">
      <c r="E268" s="261"/>
    </row>
    <row r="269" ht="12.75" customHeight="1">
      <c r="E269" s="261"/>
    </row>
    <row r="270" ht="12.75" customHeight="1">
      <c r="E270" s="261"/>
    </row>
    <row r="271" ht="12.75" customHeight="1">
      <c r="E271" s="261"/>
    </row>
    <row r="272" ht="12.75" customHeight="1">
      <c r="E272" s="261"/>
    </row>
    <row r="273" ht="12.75" customHeight="1">
      <c r="E273" s="261"/>
    </row>
    <row r="274" ht="12.75" customHeight="1">
      <c r="E274" s="261"/>
    </row>
    <row r="275" ht="12.75" customHeight="1">
      <c r="E275" s="261"/>
    </row>
    <row r="276" ht="12.75" customHeight="1">
      <c r="E276" s="261"/>
    </row>
    <row r="277" ht="12.75" customHeight="1">
      <c r="E277" s="261"/>
    </row>
    <row r="278" ht="12.75" customHeight="1">
      <c r="E278" s="261"/>
    </row>
    <row r="279" ht="12.75" customHeight="1">
      <c r="E279" s="261"/>
    </row>
    <row r="280" ht="12.75" customHeight="1">
      <c r="E280" s="261"/>
    </row>
    <row r="281" ht="12.75" customHeight="1">
      <c r="E281" s="261"/>
    </row>
    <row r="282" ht="12.75" customHeight="1">
      <c r="E282" s="261"/>
    </row>
    <row r="283" ht="12.75" customHeight="1">
      <c r="E283" s="261"/>
    </row>
    <row r="284" ht="12.75" customHeight="1">
      <c r="E284" s="261"/>
    </row>
    <row r="285" ht="12.75" customHeight="1">
      <c r="E285" s="261"/>
    </row>
    <row r="286" ht="12.75" customHeight="1">
      <c r="E286" s="261"/>
    </row>
    <row r="287" ht="12.75" customHeight="1">
      <c r="E287" s="261"/>
    </row>
    <row r="288" ht="12.75" customHeight="1">
      <c r="E288" s="261"/>
    </row>
    <row r="289" ht="12.75" customHeight="1">
      <c r="E289" s="261"/>
    </row>
    <row r="290" ht="12.75" customHeight="1">
      <c r="E290" s="261"/>
    </row>
    <row r="291" ht="12.75" customHeight="1">
      <c r="E291" s="261"/>
    </row>
    <row r="292" ht="12.75" customHeight="1">
      <c r="E292" s="261"/>
    </row>
    <row r="293" ht="12.75" customHeight="1">
      <c r="E293" s="261"/>
    </row>
    <row r="294" ht="12.75" customHeight="1">
      <c r="E294" s="261"/>
    </row>
    <row r="295" ht="12.75" customHeight="1">
      <c r="E295" s="261"/>
    </row>
    <row r="296" ht="12.75" customHeight="1">
      <c r="E296" s="261"/>
    </row>
    <row r="297" ht="12.75" customHeight="1">
      <c r="E297" s="261"/>
    </row>
    <row r="298" ht="12.75" customHeight="1">
      <c r="E298" s="261"/>
    </row>
    <row r="299" ht="12.75" customHeight="1">
      <c r="E299" s="261"/>
    </row>
    <row r="300" ht="12.75" customHeight="1">
      <c r="E300" s="261"/>
    </row>
    <row r="301" ht="12.75" customHeight="1">
      <c r="E301" s="261"/>
    </row>
    <row r="302" ht="12.75" customHeight="1">
      <c r="E302" s="261"/>
    </row>
    <row r="303" ht="12.75" customHeight="1">
      <c r="E303" s="261"/>
    </row>
    <row r="304" ht="12.75" customHeight="1">
      <c r="E304" s="261"/>
    </row>
    <row r="305" ht="12.75" customHeight="1">
      <c r="E305" s="261"/>
    </row>
    <row r="306" ht="12.75" customHeight="1">
      <c r="E306" s="261"/>
    </row>
    <row r="307" ht="12.75" customHeight="1">
      <c r="E307" s="261"/>
    </row>
    <row r="308" ht="12.75" customHeight="1">
      <c r="E308" s="261"/>
    </row>
    <row r="309" ht="12.75" customHeight="1">
      <c r="E309" s="261"/>
    </row>
    <row r="310" ht="12.75" customHeight="1">
      <c r="E310" s="261"/>
    </row>
    <row r="311" ht="12.75" customHeight="1">
      <c r="E311" s="261"/>
    </row>
    <row r="312" ht="12.75" customHeight="1">
      <c r="E312" s="261"/>
    </row>
    <row r="313" ht="12.75" customHeight="1">
      <c r="E313" s="261"/>
    </row>
    <row r="314" ht="12.75" customHeight="1">
      <c r="E314" s="261"/>
    </row>
    <row r="315" ht="12.75" customHeight="1">
      <c r="E315" s="261"/>
    </row>
    <row r="316" ht="12.75" customHeight="1">
      <c r="E316" s="261"/>
    </row>
    <row r="317" ht="12.75" customHeight="1">
      <c r="E317" s="261"/>
    </row>
    <row r="318" ht="12.75" customHeight="1">
      <c r="E318" s="261"/>
    </row>
    <row r="319" ht="12.75" customHeight="1">
      <c r="E319" s="261"/>
    </row>
    <row r="320" ht="12.75" customHeight="1">
      <c r="E320" s="261"/>
    </row>
    <row r="321" ht="12.75" customHeight="1">
      <c r="E321" s="261"/>
    </row>
    <row r="322" ht="12.75" customHeight="1">
      <c r="E322" s="261"/>
    </row>
    <row r="323" ht="12.75" customHeight="1">
      <c r="E323" s="261"/>
    </row>
    <row r="324" ht="12.75" customHeight="1">
      <c r="E324" s="261"/>
    </row>
    <row r="325" ht="12.75" customHeight="1">
      <c r="E325" s="261"/>
    </row>
    <row r="326" ht="12.75" customHeight="1">
      <c r="E326" s="261"/>
    </row>
    <row r="327" ht="12.75" customHeight="1">
      <c r="E327" s="261"/>
    </row>
    <row r="328" ht="12.75" customHeight="1">
      <c r="E328" s="261"/>
    </row>
    <row r="329" ht="12.75" customHeight="1">
      <c r="E329" s="261"/>
    </row>
    <row r="330" ht="12.75" customHeight="1">
      <c r="E330" s="261"/>
    </row>
    <row r="331" ht="12.75" customHeight="1">
      <c r="E331" s="261"/>
    </row>
    <row r="332" ht="12.75" customHeight="1">
      <c r="E332" s="261"/>
    </row>
    <row r="333" ht="12.75" customHeight="1">
      <c r="E333" s="261"/>
    </row>
    <row r="334" ht="12.75" customHeight="1">
      <c r="E334" s="261"/>
    </row>
    <row r="335" ht="12.75" customHeight="1">
      <c r="E335" s="261"/>
    </row>
    <row r="336" ht="12.75" customHeight="1">
      <c r="E336" s="261"/>
    </row>
    <row r="337" ht="12.75" customHeight="1">
      <c r="E337" s="261"/>
    </row>
    <row r="338" ht="12.75" customHeight="1">
      <c r="E338" s="261"/>
    </row>
    <row r="339" ht="12.75" customHeight="1">
      <c r="E339" s="261"/>
    </row>
    <row r="340" ht="12.75" customHeight="1">
      <c r="E340" s="261"/>
    </row>
    <row r="341" ht="12.75" customHeight="1">
      <c r="E341" s="261"/>
    </row>
    <row r="342" ht="12.75" customHeight="1">
      <c r="E342" s="261"/>
    </row>
    <row r="343" ht="12.75" customHeight="1">
      <c r="E343" s="261"/>
    </row>
    <row r="344" ht="12.75" customHeight="1">
      <c r="E344" s="261"/>
    </row>
    <row r="345" ht="12.75" customHeight="1">
      <c r="E345" s="261"/>
    </row>
    <row r="346" ht="12.75" customHeight="1">
      <c r="E346" s="261"/>
    </row>
    <row r="347" ht="12.75" customHeight="1">
      <c r="E347" s="261"/>
    </row>
    <row r="348" ht="12.75" customHeight="1">
      <c r="E348" s="261"/>
    </row>
    <row r="349" ht="12.75" customHeight="1">
      <c r="E349" s="261"/>
    </row>
    <row r="350" ht="12.75" customHeight="1">
      <c r="E350" s="261"/>
    </row>
    <row r="351" ht="12.75" customHeight="1">
      <c r="E351" s="261"/>
    </row>
    <row r="352" ht="12.75" customHeight="1">
      <c r="E352" s="261"/>
    </row>
    <row r="353" ht="12.75" customHeight="1">
      <c r="E353" s="261"/>
    </row>
    <row r="354" ht="12.75" customHeight="1">
      <c r="E354" s="261"/>
    </row>
    <row r="355" ht="12.75" customHeight="1">
      <c r="E355" s="261"/>
    </row>
    <row r="356" ht="12.75" customHeight="1">
      <c r="E356" s="261"/>
    </row>
    <row r="357" ht="12.75" customHeight="1">
      <c r="E357" s="261"/>
    </row>
    <row r="358" ht="12.75" customHeight="1">
      <c r="E358" s="261"/>
    </row>
    <row r="359" ht="12.75" customHeight="1">
      <c r="E359" s="261"/>
    </row>
    <row r="360" ht="12.75" customHeight="1">
      <c r="E360" s="261"/>
    </row>
    <row r="361" ht="12.75" customHeight="1">
      <c r="E361" s="261"/>
    </row>
    <row r="362" ht="12.75" customHeight="1">
      <c r="E362" s="261"/>
    </row>
    <row r="363" ht="12.75" customHeight="1">
      <c r="E363" s="261"/>
    </row>
    <row r="364" ht="12.75" customHeight="1">
      <c r="E364" s="261"/>
    </row>
    <row r="365" ht="12.75" customHeight="1">
      <c r="E365" s="261"/>
    </row>
    <row r="366" ht="12.75" customHeight="1">
      <c r="E366" s="261"/>
    </row>
    <row r="367" ht="12.75" customHeight="1">
      <c r="E367" s="261"/>
    </row>
    <row r="368" ht="12.75" customHeight="1">
      <c r="E368" s="261"/>
    </row>
    <row r="369" ht="12.75" customHeight="1">
      <c r="E369" s="261"/>
    </row>
    <row r="370" ht="12.75" customHeight="1">
      <c r="E370" s="261"/>
    </row>
    <row r="371" ht="12.75" customHeight="1">
      <c r="E371" s="261"/>
    </row>
    <row r="372" ht="12.75" customHeight="1">
      <c r="E372" s="261"/>
    </row>
    <row r="373" ht="12.75" customHeight="1">
      <c r="E373" s="261"/>
    </row>
    <row r="374" ht="12.75" customHeight="1">
      <c r="E374" s="261"/>
    </row>
    <row r="375" ht="12.75" customHeight="1">
      <c r="E375" s="261"/>
    </row>
    <row r="376" ht="12.75" customHeight="1">
      <c r="E376" s="261"/>
    </row>
    <row r="377" ht="12.75" customHeight="1">
      <c r="E377" s="261"/>
    </row>
    <row r="378" ht="12.75" customHeight="1">
      <c r="E378" s="261"/>
    </row>
    <row r="379" ht="12.75" customHeight="1">
      <c r="E379" s="261"/>
    </row>
    <row r="380" ht="12.75" customHeight="1">
      <c r="E380" s="261"/>
    </row>
    <row r="381" ht="12.75" customHeight="1">
      <c r="E381" s="261"/>
    </row>
    <row r="382" ht="12.75" customHeight="1">
      <c r="E382" s="261"/>
    </row>
    <row r="383" ht="12.75" customHeight="1">
      <c r="E383" s="261"/>
    </row>
    <row r="384" ht="12.75" customHeight="1">
      <c r="E384" s="261"/>
    </row>
    <row r="385" ht="12.75" customHeight="1">
      <c r="E385" s="261"/>
    </row>
    <row r="386" ht="12.75" customHeight="1">
      <c r="E386" s="261"/>
    </row>
    <row r="387" ht="12.75" customHeight="1">
      <c r="E387" s="261"/>
    </row>
    <row r="388" ht="12.75" customHeight="1">
      <c r="E388" s="261"/>
    </row>
    <row r="389" ht="12.75" customHeight="1">
      <c r="E389" s="261"/>
    </row>
    <row r="390" ht="12.75" customHeight="1">
      <c r="E390" s="261"/>
    </row>
    <row r="391" ht="12.75" customHeight="1">
      <c r="E391" s="261"/>
    </row>
    <row r="392" ht="12.75" customHeight="1">
      <c r="E392" s="261"/>
    </row>
    <row r="393" ht="12.75" customHeight="1">
      <c r="E393" s="261"/>
    </row>
    <row r="394" ht="12.75" customHeight="1">
      <c r="E394" s="261"/>
    </row>
    <row r="395" ht="12.75" customHeight="1">
      <c r="E395" s="261"/>
    </row>
    <row r="396" ht="12.75" customHeight="1">
      <c r="E396" s="261"/>
    </row>
    <row r="397" ht="12.75" customHeight="1">
      <c r="E397" s="261"/>
    </row>
    <row r="398" ht="12.75" customHeight="1">
      <c r="E398" s="261"/>
    </row>
    <row r="399" ht="12.75" customHeight="1">
      <c r="E399" s="261"/>
    </row>
    <row r="400" ht="12.75" customHeight="1">
      <c r="E400" s="261"/>
    </row>
    <row r="401" ht="12.75" customHeight="1">
      <c r="E401" s="261"/>
    </row>
    <row r="402" ht="12.75" customHeight="1">
      <c r="E402" s="261"/>
    </row>
    <row r="403" ht="12.75" customHeight="1">
      <c r="E403" s="261"/>
    </row>
    <row r="404" ht="12.75" customHeight="1">
      <c r="E404" s="261"/>
    </row>
    <row r="405" ht="12.75" customHeight="1">
      <c r="E405" s="261"/>
    </row>
    <row r="406" ht="12.75" customHeight="1">
      <c r="E406" s="261"/>
    </row>
    <row r="407" ht="12.75" customHeight="1">
      <c r="E407" s="261"/>
    </row>
    <row r="408" ht="12.75" customHeight="1">
      <c r="E408" s="261"/>
    </row>
    <row r="409" ht="12.75" customHeight="1">
      <c r="E409" s="261"/>
    </row>
    <row r="410" ht="12.75" customHeight="1">
      <c r="E410" s="261"/>
    </row>
    <row r="411" ht="12.75" customHeight="1">
      <c r="E411" s="261"/>
    </row>
    <row r="412" ht="12.75" customHeight="1">
      <c r="E412" s="261"/>
    </row>
    <row r="413" ht="12.75" customHeight="1">
      <c r="E413" s="261"/>
    </row>
    <row r="414" ht="12.75" customHeight="1">
      <c r="E414" s="261"/>
    </row>
    <row r="415" ht="12.75" customHeight="1">
      <c r="E415" s="261"/>
    </row>
    <row r="416" ht="12.75" customHeight="1">
      <c r="E416" s="261"/>
    </row>
    <row r="417" ht="12.75" customHeight="1">
      <c r="E417" s="261"/>
    </row>
    <row r="418" ht="12.75" customHeight="1">
      <c r="E418" s="261"/>
    </row>
    <row r="419" ht="12.75" customHeight="1">
      <c r="E419" s="261"/>
    </row>
    <row r="420" ht="12.75" customHeight="1">
      <c r="E420" s="261"/>
    </row>
    <row r="421" ht="12.75" customHeight="1">
      <c r="E421" s="261"/>
    </row>
    <row r="422" ht="12.75" customHeight="1">
      <c r="E422" s="261"/>
    </row>
    <row r="423" ht="12.75" customHeight="1">
      <c r="E423" s="261"/>
    </row>
    <row r="424" ht="12.75" customHeight="1">
      <c r="E424" s="261"/>
    </row>
    <row r="425" ht="12.75" customHeight="1">
      <c r="E425" s="261"/>
    </row>
    <row r="426" ht="12.75" customHeight="1">
      <c r="E426" s="261"/>
    </row>
    <row r="427" ht="12.75" customHeight="1">
      <c r="E427" s="261"/>
    </row>
    <row r="428" ht="12.75" customHeight="1">
      <c r="E428" s="261"/>
    </row>
    <row r="429" ht="12.75" customHeight="1">
      <c r="E429" s="261"/>
    </row>
    <row r="430" ht="12.75" customHeight="1">
      <c r="E430" s="261"/>
    </row>
    <row r="431" ht="12.75" customHeight="1">
      <c r="E431" s="261"/>
    </row>
    <row r="432" ht="12.75" customHeight="1">
      <c r="E432" s="261"/>
    </row>
    <row r="433" ht="12.75" customHeight="1">
      <c r="E433" s="261"/>
    </row>
    <row r="434" ht="12.75" customHeight="1">
      <c r="E434" s="261"/>
    </row>
    <row r="435" ht="12.75" customHeight="1">
      <c r="E435" s="261"/>
    </row>
    <row r="436" ht="12.75" customHeight="1">
      <c r="E436" s="261"/>
    </row>
    <row r="437" ht="12.75" customHeight="1">
      <c r="E437" s="261"/>
    </row>
    <row r="438" ht="12.75" customHeight="1">
      <c r="E438" s="261"/>
    </row>
    <row r="439" ht="12.75" customHeight="1">
      <c r="E439" s="261"/>
    </row>
    <row r="440" ht="12.75" customHeight="1">
      <c r="E440" s="261"/>
    </row>
    <row r="441" ht="12.75" customHeight="1">
      <c r="E441" s="261"/>
    </row>
    <row r="442" ht="12.75" customHeight="1">
      <c r="E442" s="261"/>
    </row>
    <row r="443" ht="12.75" customHeight="1">
      <c r="E443" s="261"/>
    </row>
    <row r="444" ht="12.75" customHeight="1">
      <c r="E444" s="261"/>
    </row>
    <row r="445" ht="12.75" customHeight="1">
      <c r="E445" s="261"/>
    </row>
    <row r="446" ht="12.75" customHeight="1">
      <c r="E446" s="261"/>
    </row>
    <row r="447" ht="12.75" customHeight="1">
      <c r="E447" s="261"/>
    </row>
    <row r="448" ht="12.75" customHeight="1">
      <c r="E448" s="261"/>
    </row>
    <row r="449" ht="12.75" customHeight="1">
      <c r="E449" s="261"/>
    </row>
    <row r="450" ht="12.75" customHeight="1">
      <c r="E450" s="261"/>
    </row>
    <row r="451" ht="12.75" customHeight="1">
      <c r="E451" s="261"/>
    </row>
    <row r="452" ht="12.75" customHeight="1">
      <c r="E452" s="261"/>
    </row>
    <row r="453" ht="12.75" customHeight="1">
      <c r="E453" s="261"/>
    </row>
    <row r="454" ht="12.75" customHeight="1">
      <c r="E454" s="261"/>
    </row>
    <row r="455" ht="12.75" customHeight="1">
      <c r="E455" s="261"/>
    </row>
    <row r="456" ht="12.75" customHeight="1">
      <c r="E456" s="261"/>
    </row>
    <row r="457" ht="12.75" customHeight="1">
      <c r="E457" s="261"/>
    </row>
    <row r="458" ht="12.75" customHeight="1">
      <c r="E458" s="261"/>
    </row>
    <row r="459" ht="12.75" customHeight="1">
      <c r="E459" s="261"/>
    </row>
    <row r="460" ht="12.75" customHeight="1">
      <c r="E460" s="261"/>
    </row>
    <row r="461" ht="12.75" customHeight="1">
      <c r="E461" s="261"/>
    </row>
    <row r="462" ht="12.75" customHeight="1">
      <c r="E462" s="261"/>
    </row>
    <row r="463" ht="12.75" customHeight="1">
      <c r="E463" s="261"/>
    </row>
    <row r="464" ht="12.75" customHeight="1">
      <c r="E464" s="261"/>
    </row>
    <row r="465" ht="12.75" customHeight="1">
      <c r="E465" s="261"/>
    </row>
    <row r="466" ht="12.75" customHeight="1">
      <c r="E466" s="261"/>
    </row>
    <row r="467" ht="12.75" customHeight="1">
      <c r="E467" s="261"/>
    </row>
    <row r="468" ht="12.75" customHeight="1">
      <c r="E468" s="261"/>
    </row>
    <row r="469" ht="12.75" customHeight="1">
      <c r="E469" s="261"/>
    </row>
    <row r="470" ht="12.75" customHeight="1">
      <c r="E470" s="261"/>
    </row>
    <row r="471" ht="12.75" customHeight="1">
      <c r="E471" s="261"/>
    </row>
    <row r="472" ht="12.75" customHeight="1">
      <c r="E472" s="261"/>
    </row>
    <row r="473" ht="12.75" customHeight="1">
      <c r="E473" s="261"/>
    </row>
    <row r="474" ht="12.75" customHeight="1">
      <c r="E474" s="261"/>
    </row>
    <row r="475" ht="12.75" customHeight="1">
      <c r="E475" s="261"/>
    </row>
    <row r="476" ht="12.75" customHeight="1">
      <c r="E476" s="261"/>
    </row>
    <row r="477" ht="12.75" customHeight="1">
      <c r="E477" s="261"/>
    </row>
    <row r="478" ht="12.75" customHeight="1">
      <c r="E478" s="261"/>
    </row>
    <row r="479" ht="12.75" customHeight="1">
      <c r="E479" s="261"/>
    </row>
    <row r="480" ht="12.75" customHeight="1">
      <c r="E480" s="261"/>
    </row>
    <row r="481" ht="12.75" customHeight="1">
      <c r="E481" s="261"/>
    </row>
    <row r="482" ht="12.75" customHeight="1">
      <c r="E482" s="261"/>
    </row>
    <row r="483" ht="12.75" customHeight="1">
      <c r="E483" s="261"/>
    </row>
    <row r="484" ht="12.75" customHeight="1">
      <c r="E484" s="261"/>
    </row>
    <row r="485" ht="12.75" customHeight="1">
      <c r="E485" s="261"/>
    </row>
    <row r="486" ht="12.75" customHeight="1">
      <c r="E486" s="261"/>
    </row>
    <row r="487" ht="12.75" customHeight="1">
      <c r="E487" s="261"/>
    </row>
    <row r="488" ht="12.75" customHeight="1">
      <c r="E488" s="261"/>
    </row>
    <row r="489" ht="12.75" customHeight="1">
      <c r="E489" s="261"/>
    </row>
    <row r="490" ht="12.75" customHeight="1">
      <c r="E490" s="261"/>
    </row>
    <row r="491" ht="12.75" customHeight="1">
      <c r="E491" s="261"/>
    </row>
    <row r="492" ht="12.75" customHeight="1">
      <c r="E492" s="261"/>
    </row>
    <row r="493" ht="12.75" customHeight="1">
      <c r="E493" s="261"/>
    </row>
    <row r="494" ht="12.75" customHeight="1">
      <c r="E494" s="261"/>
    </row>
    <row r="495" ht="12.75" customHeight="1">
      <c r="E495" s="261"/>
    </row>
    <row r="496" ht="12.75" customHeight="1">
      <c r="E496" s="261"/>
    </row>
    <row r="497" ht="12.75" customHeight="1">
      <c r="E497" s="261"/>
    </row>
    <row r="498" ht="12.75" customHeight="1">
      <c r="E498" s="261"/>
    </row>
    <row r="499" ht="12.75" customHeight="1">
      <c r="E499" s="261"/>
    </row>
    <row r="500" ht="12.75" customHeight="1">
      <c r="E500" s="261"/>
    </row>
    <row r="501" ht="12.75" customHeight="1">
      <c r="E501" s="261"/>
    </row>
    <row r="502" ht="12.75" customHeight="1">
      <c r="E502" s="261"/>
    </row>
    <row r="503" ht="12.75" customHeight="1">
      <c r="E503" s="261"/>
    </row>
    <row r="504" ht="12.75" customHeight="1">
      <c r="E504" s="261"/>
    </row>
    <row r="505" ht="12.75" customHeight="1">
      <c r="E505" s="261"/>
    </row>
    <row r="506" ht="12.75" customHeight="1">
      <c r="E506" s="261"/>
    </row>
    <row r="507" ht="12.75" customHeight="1">
      <c r="E507" s="261"/>
    </row>
    <row r="508" ht="12.75" customHeight="1">
      <c r="E508" s="261"/>
    </row>
    <row r="509" ht="12.75" customHeight="1">
      <c r="E509" s="261"/>
    </row>
    <row r="510" ht="12.75" customHeight="1">
      <c r="E510" s="261"/>
    </row>
    <row r="511" ht="12.75" customHeight="1">
      <c r="E511" s="261"/>
    </row>
    <row r="512" ht="12.75" customHeight="1">
      <c r="E512" s="261"/>
    </row>
    <row r="513" ht="12.75" customHeight="1">
      <c r="E513" s="261"/>
    </row>
    <row r="514" ht="12.75" customHeight="1">
      <c r="E514" s="261"/>
    </row>
    <row r="515" ht="12.75" customHeight="1">
      <c r="E515" s="261"/>
    </row>
    <row r="516" ht="12.75" customHeight="1">
      <c r="E516" s="261"/>
    </row>
    <row r="517" ht="12.75" customHeight="1">
      <c r="E517" s="261"/>
    </row>
    <row r="518" ht="12.75" customHeight="1">
      <c r="E518" s="261"/>
    </row>
    <row r="519" ht="12.75" customHeight="1">
      <c r="E519" s="261"/>
    </row>
    <row r="520" ht="12.75" customHeight="1">
      <c r="E520" s="261"/>
    </row>
    <row r="521" ht="12.75" customHeight="1">
      <c r="E521" s="261"/>
    </row>
    <row r="522" ht="12.75" customHeight="1">
      <c r="E522" s="261"/>
    </row>
    <row r="523" ht="12.75" customHeight="1">
      <c r="E523" s="261"/>
    </row>
    <row r="524" ht="12.75" customHeight="1">
      <c r="E524" s="261"/>
    </row>
    <row r="525" ht="12.75" customHeight="1">
      <c r="E525" s="261"/>
    </row>
    <row r="526" ht="12.75" customHeight="1">
      <c r="E526" s="261"/>
    </row>
    <row r="527" ht="12.75" customHeight="1">
      <c r="E527" s="261"/>
    </row>
    <row r="528" ht="12.75" customHeight="1">
      <c r="E528" s="261"/>
    </row>
    <row r="529" ht="12.75" customHeight="1">
      <c r="E529" s="261"/>
    </row>
    <row r="530" ht="12.75" customHeight="1">
      <c r="E530" s="261"/>
    </row>
    <row r="531" ht="12.75" customHeight="1">
      <c r="E531" s="261"/>
    </row>
    <row r="532" ht="12.75" customHeight="1">
      <c r="E532" s="261"/>
    </row>
    <row r="533" ht="12.75" customHeight="1">
      <c r="E533" s="261"/>
    </row>
    <row r="534" ht="12.75" customHeight="1">
      <c r="E534" s="261"/>
    </row>
    <row r="535" ht="12.75" customHeight="1">
      <c r="E535" s="261"/>
    </row>
    <row r="536" ht="12.75" customHeight="1">
      <c r="E536" s="261"/>
    </row>
    <row r="537" ht="12.75" customHeight="1">
      <c r="E537" s="261"/>
    </row>
    <row r="538" ht="12.75" customHeight="1">
      <c r="E538" s="261"/>
    </row>
    <row r="539" ht="12.75" customHeight="1">
      <c r="E539" s="261"/>
    </row>
    <row r="540" ht="12.75" customHeight="1">
      <c r="E540" s="261"/>
    </row>
    <row r="541" ht="12.75" customHeight="1">
      <c r="E541" s="261"/>
    </row>
    <row r="542" ht="12.75" customHeight="1">
      <c r="E542" s="261"/>
    </row>
    <row r="543" ht="12.75" customHeight="1">
      <c r="E543" s="261"/>
    </row>
    <row r="544" ht="12.75" customHeight="1">
      <c r="E544" s="261"/>
    </row>
    <row r="545" ht="12.75" customHeight="1">
      <c r="E545" s="261"/>
    </row>
    <row r="546" ht="12.75" customHeight="1">
      <c r="E546" s="261"/>
    </row>
    <row r="547" ht="12.75" customHeight="1">
      <c r="E547" s="261"/>
    </row>
    <row r="548" ht="12.75" customHeight="1">
      <c r="E548" s="261"/>
    </row>
    <row r="549" ht="12.75" customHeight="1">
      <c r="E549" s="261"/>
    </row>
    <row r="550" ht="12.75" customHeight="1">
      <c r="E550" s="261"/>
    </row>
    <row r="551" ht="12.75" customHeight="1">
      <c r="E551" s="261"/>
    </row>
    <row r="552" ht="12.75" customHeight="1">
      <c r="E552" s="261"/>
    </row>
    <row r="553" ht="12.75" customHeight="1">
      <c r="E553" s="261"/>
    </row>
    <row r="554" ht="12.75" customHeight="1">
      <c r="E554" s="261"/>
    </row>
    <row r="555" ht="12.75" customHeight="1">
      <c r="E555" s="261"/>
    </row>
    <row r="556" ht="12.75" customHeight="1">
      <c r="E556" s="261"/>
    </row>
    <row r="557" ht="12.75" customHeight="1">
      <c r="E557" s="261"/>
    </row>
    <row r="558" ht="12.75" customHeight="1">
      <c r="E558" s="261"/>
    </row>
    <row r="559" ht="12.75" customHeight="1">
      <c r="E559" s="261"/>
    </row>
    <row r="560" ht="12.75" customHeight="1">
      <c r="E560" s="261"/>
    </row>
    <row r="561" ht="12.75" customHeight="1">
      <c r="E561" s="261"/>
    </row>
    <row r="562" ht="12.75" customHeight="1">
      <c r="E562" s="261"/>
    </row>
    <row r="563" ht="12.75" customHeight="1">
      <c r="E563" s="261"/>
    </row>
    <row r="564" ht="12.75" customHeight="1">
      <c r="E564" s="261"/>
    </row>
    <row r="565" ht="12.75" customHeight="1">
      <c r="E565" s="261"/>
    </row>
    <row r="566" ht="12.75" customHeight="1">
      <c r="E566" s="261"/>
    </row>
    <row r="567" ht="12.75" customHeight="1">
      <c r="E567" s="261"/>
    </row>
    <row r="568" ht="12.75" customHeight="1">
      <c r="E568" s="261"/>
    </row>
    <row r="569" ht="12.75" customHeight="1">
      <c r="E569" s="261"/>
    </row>
    <row r="570" ht="12.75" customHeight="1">
      <c r="E570" s="261"/>
    </row>
    <row r="571" ht="12.75" customHeight="1">
      <c r="E571" s="261"/>
    </row>
    <row r="572" ht="12.75" customHeight="1">
      <c r="E572" s="261"/>
    </row>
    <row r="573" ht="12.75" customHeight="1">
      <c r="E573" s="261"/>
    </row>
    <row r="574" ht="12.75" customHeight="1">
      <c r="E574" s="261"/>
    </row>
    <row r="575" ht="12.75" customHeight="1">
      <c r="E575" s="261"/>
    </row>
    <row r="576" ht="12.75" customHeight="1">
      <c r="E576" s="261"/>
    </row>
    <row r="577" ht="12.75" customHeight="1">
      <c r="E577" s="261"/>
    </row>
    <row r="578" ht="12.75" customHeight="1">
      <c r="E578" s="261"/>
    </row>
    <row r="579" ht="12.75" customHeight="1">
      <c r="E579" s="261"/>
    </row>
    <row r="580" ht="12.75" customHeight="1">
      <c r="E580" s="261"/>
    </row>
    <row r="581" ht="12.75" customHeight="1">
      <c r="E581" s="261"/>
    </row>
    <row r="582" ht="12.75" customHeight="1">
      <c r="E582" s="261"/>
    </row>
    <row r="583" ht="12.75" customHeight="1">
      <c r="E583" s="261"/>
    </row>
    <row r="584" ht="12.75" customHeight="1">
      <c r="E584" s="261"/>
    </row>
    <row r="585" ht="12.75" customHeight="1">
      <c r="E585" s="261"/>
    </row>
    <row r="586" ht="12.75" customHeight="1">
      <c r="E586" s="261"/>
    </row>
    <row r="587" ht="12.75" customHeight="1">
      <c r="E587" s="261"/>
    </row>
    <row r="588" ht="12.75" customHeight="1">
      <c r="E588" s="261"/>
    </row>
    <row r="589" ht="12.75" customHeight="1">
      <c r="E589" s="261"/>
    </row>
    <row r="590" ht="12.75" customHeight="1">
      <c r="E590" s="261"/>
    </row>
    <row r="591" ht="12.75" customHeight="1">
      <c r="E591" s="261"/>
    </row>
    <row r="592" ht="12.75" customHeight="1">
      <c r="E592" s="261"/>
    </row>
    <row r="593" ht="12.75" customHeight="1">
      <c r="E593" s="261"/>
    </row>
    <row r="594" ht="12.75" customHeight="1">
      <c r="E594" s="261"/>
    </row>
    <row r="595" ht="12.75" customHeight="1">
      <c r="E595" s="261"/>
    </row>
    <row r="596" ht="12.75" customHeight="1">
      <c r="E596" s="261"/>
    </row>
    <row r="597" ht="12.75" customHeight="1">
      <c r="E597" s="261"/>
    </row>
    <row r="598" ht="12.75" customHeight="1">
      <c r="E598" s="261"/>
    </row>
    <row r="599" ht="12.75" customHeight="1">
      <c r="E599" s="261"/>
    </row>
    <row r="600" ht="12.75" customHeight="1">
      <c r="E600" s="261"/>
    </row>
    <row r="601" ht="12.75" customHeight="1">
      <c r="E601" s="261"/>
    </row>
    <row r="602" ht="12.75" customHeight="1">
      <c r="E602" s="261"/>
    </row>
    <row r="603" ht="12.75" customHeight="1">
      <c r="E603" s="261"/>
    </row>
    <row r="604" ht="12.75" customHeight="1">
      <c r="E604" s="261"/>
    </row>
    <row r="605" ht="12.75" customHeight="1">
      <c r="E605" s="261"/>
    </row>
    <row r="606" ht="12.75" customHeight="1">
      <c r="E606" s="261"/>
    </row>
    <row r="607" ht="12.75" customHeight="1">
      <c r="E607" s="261"/>
    </row>
    <row r="608" ht="12.75" customHeight="1">
      <c r="E608" s="261"/>
    </row>
    <row r="609" ht="12.75" customHeight="1">
      <c r="E609" s="261"/>
    </row>
    <row r="610" ht="12.75" customHeight="1">
      <c r="E610" s="261"/>
    </row>
    <row r="611" ht="12.75" customHeight="1">
      <c r="E611" s="261"/>
    </row>
    <row r="612" ht="12.75" customHeight="1">
      <c r="E612" s="261"/>
    </row>
    <row r="613" ht="12.75" customHeight="1">
      <c r="E613" s="261"/>
    </row>
    <row r="614" ht="12.75" customHeight="1">
      <c r="E614" s="261"/>
    </row>
    <row r="615" ht="12.75" customHeight="1">
      <c r="E615" s="261"/>
    </row>
    <row r="616" ht="12.75" customHeight="1">
      <c r="E616" s="261"/>
    </row>
    <row r="617" ht="12.75" customHeight="1">
      <c r="E617" s="261"/>
    </row>
    <row r="618" ht="12.75" customHeight="1">
      <c r="E618" s="261"/>
    </row>
    <row r="619" ht="12.75" customHeight="1">
      <c r="E619" s="261"/>
    </row>
    <row r="620" ht="12.75" customHeight="1">
      <c r="E620" s="261"/>
    </row>
    <row r="621" ht="12.75" customHeight="1">
      <c r="E621" s="261"/>
    </row>
    <row r="622" ht="12.75" customHeight="1">
      <c r="E622" s="261"/>
    </row>
    <row r="623" ht="12.75" customHeight="1">
      <c r="E623" s="261"/>
    </row>
    <row r="624" ht="12.75" customHeight="1">
      <c r="E624" s="261"/>
    </row>
    <row r="625" ht="12.75" customHeight="1">
      <c r="E625" s="261"/>
    </row>
    <row r="626" ht="12.75" customHeight="1">
      <c r="E626" s="261"/>
    </row>
    <row r="627" ht="12.75" customHeight="1">
      <c r="E627" s="261"/>
    </row>
    <row r="628" ht="12.75" customHeight="1">
      <c r="E628" s="261"/>
    </row>
    <row r="629" ht="12.75" customHeight="1">
      <c r="E629" s="261"/>
    </row>
    <row r="630" ht="12.75" customHeight="1">
      <c r="E630" s="261"/>
    </row>
    <row r="631" ht="12.75" customHeight="1">
      <c r="E631" s="261"/>
    </row>
    <row r="632" ht="12.75" customHeight="1">
      <c r="E632" s="261"/>
    </row>
    <row r="633" ht="12.75" customHeight="1">
      <c r="E633" s="261"/>
    </row>
    <row r="634" ht="12.75" customHeight="1">
      <c r="E634" s="261"/>
    </row>
    <row r="635" ht="12.75" customHeight="1">
      <c r="E635" s="261"/>
    </row>
    <row r="636" ht="12.75" customHeight="1">
      <c r="E636" s="261"/>
    </row>
    <row r="637" ht="12.75" customHeight="1">
      <c r="E637" s="261"/>
    </row>
    <row r="638" ht="12.75" customHeight="1">
      <c r="E638" s="261"/>
    </row>
    <row r="639" ht="12.75" customHeight="1">
      <c r="E639" s="261"/>
    </row>
    <row r="640" ht="12.75" customHeight="1">
      <c r="E640" s="261"/>
    </row>
    <row r="641" ht="12.75" customHeight="1">
      <c r="E641" s="261"/>
    </row>
    <row r="642" ht="12.75" customHeight="1">
      <c r="E642" s="261"/>
    </row>
    <row r="643" ht="12.75" customHeight="1">
      <c r="E643" s="261"/>
    </row>
    <row r="644" ht="12.75" customHeight="1">
      <c r="E644" s="261"/>
    </row>
    <row r="645" ht="12.75" customHeight="1">
      <c r="E645" s="261"/>
    </row>
    <row r="646" ht="12.75" customHeight="1">
      <c r="E646" s="261"/>
    </row>
    <row r="647" ht="12.75" customHeight="1">
      <c r="E647" s="261"/>
    </row>
    <row r="648" ht="12.75" customHeight="1">
      <c r="E648" s="261"/>
    </row>
    <row r="649" ht="12.75" customHeight="1">
      <c r="E649" s="261"/>
    </row>
    <row r="650" ht="12.75" customHeight="1">
      <c r="E650" s="261"/>
    </row>
    <row r="651" ht="12.75" customHeight="1">
      <c r="E651" s="261"/>
    </row>
    <row r="652" ht="12.75" customHeight="1">
      <c r="E652" s="261"/>
    </row>
    <row r="653" ht="12.75" customHeight="1">
      <c r="E653" s="261"/>
    </row>
    <row r="654" ht="12.75" customHeight="1">
      <c r="E654" s="261"/>
    </row>
    <row r="655" ht="12.75" customHeight="1">
      <c r="E655" s="261"/>
    </row>
    <row r="656" ht="12.75" customHeight="1">
      <c r="E656" s="261"/>
    </row>
    <row r="657" ht="12.75" customHeight="1">
      <c r="E657" s="261"/>
    </row>
    <row r="658" ht="12.75" customHeight="1">
      <c r="E658" s="261"/>
    </row>
    <row r="659" ht="12.75" customHeight="1">
      <c r="E659" s="261"/>
    </row>
    <row r="660" ht="12.75" customHeight="1">
      <c r="E660" s="261"/>
    </row>
    <row r="661" ht="12.75" customHeight="1">
      <c r="E661" s="261"/>
    </row>
    <row r="662" ht="12.75" customHeight="1">
      <c r="E662" s="261"/>
    </row>
    <row r="663" ht="12.75" customHeight="1">
      <c r="E663" s="261"/>
    </row>
    <row r="664" ht="12.75" customHeight="1">
      <c r="E664" s="261"/>
    </row>
    <row r="665" ht="12.75" customHeight="1">
      <c r="E665" s="261"/>
    </row>
    <row r="666" ht="12.75" customHeight="1">
      <c r="E666" s="261"/>
    </row>
    <row r="667" ht="12.75" customHeight="1">
      <c r="E667" s="261"/>
    </row>
    <row r="668" ht="12.75" customHeight="1">
      <c r="E668" s="261"/>
    </row>
    <row r="669" ht="12.75" customHeight="1">
      <c r="E669" s="261"/>
    </row>
    <row r="670" ht="12.75" customHeight="1">
      <c r="E670" s="261"/>
    </row>
    <row r="671" ht="12.75" customHeight="1">
      <c r="E671" s="261"/>
    </row>
    <row r="672" ht="12.75" customHeight="1">
      <c r="E672" s="261"/>
    </row>
    <row r="673" ht="12.75" customHeight="1">
      <c r="E673" s="261"/>
    </row>
    <row r="674" ht="12.75" customHeight="1">
      <c r="E674" s="261"/>
    </row>
    <row r="675" ht="12.75" customHeight="1">
      <c r="E675" s="261"/>
    </row>
    <row r="676" ht="12.75" customHeight="1">
      <c r="E676" s="261"/>
    </row>
    <row r="677" ht="12.75" customHeight="1">
      <c r="E677" s="261"/>
    </row>
    <row r="678" ht="12.75" customHeight="1">
      <c r="E678" s="261"/>
    </row>
    <row r="679" ht="12.75" customHeight="1">
      <c r="E679" s="261"/>
    </row>
    <row r="680" ht="12.75" customHeight="1">
      <c r="E680" s="261"/>
    </row>
    <row r="681" ht="12.75" customHeight="1">
      <c r="E681" s="261"/>
    </row>
    <row r="682" ht="12.75" customHeight="1">
      <c r="E682" s="261"/>
    </row>
    <row r="683" ht="12.75" customHeight="1">
      <c r="E683" s="261"/>
    </row>
    <row r="684" ht="12.75" customHeight="1">
      <c r="E684" s="261"/>
    </row>
    <row r="685" ht="12.75" customHeight="1">
      <c r="E685" s="261"/>
    </row>
    <row r="686" ht="12.75" customHeight="1">
      <c r="E686" s="261"/>
    </row>
    <row r="687" ht="12.75" customHeight="1">
      <c r="E687" s="261"/>
    </row>
    <row r="688" ht="12.75" customHeight="1">
      <c r="E688" s="261"/>
    </row>
    <row r="689" ht="12.75" customHeight="1">
      <c r="E689" s="261"/>
    </row>
    <row r="690" ht="12.75" customHeight="1">
      <c r="E690" s="261"/>
    </row>
    <row r="691" ht="12.75" customHeight="1">
      <c r="E691" s="261"/>
    </row>
    <row r="692" ht="12.75" customHeight="1">
      <c r="E692" s="261"/>
    </row>
    <row r="693" ht="12.75" customHeight="1">
      <c r="E693" s="261"/>
    </row>
    <row r="694" ht="12.75" customHeight="1">
      <c r="E694" s="261"/>
    </row>
    <row r="695" ht="12.75" customHeight="1">
      <c r="E695" s="261"/>
    </row>
    <row r="696" ht="12.75" customHeight="1">
      <c r="E696" s="261"/>
    </row>
    <row r="697" ht="12.75" customHeight="1">
      <c r="E697" s="261"/>
    </row>
    <row r="698" ht="12.75" customHeight="1">
      <c r="E698" s="261"/>
    </row>
    <row r="699" ht="12.75" customHeight="1">
      <c r="E699" s="261"/>
    </row>
    <row r="700" ht="12.75" customHeight="1">
      <c r="E700" s="261"/>
    </row>
    <row r="701" ht="12.75" customHeight="1">
      <c r="E701" s="261"/>
    </row>
    <row r="702" ht="12.75" customHeight="1">
      <c r="E702" s="261"/>
    </row>
    <row r="703" ht="12.75" customHeight="1">
      <c r="E703" s="261"/>
    </row>
    <row r="704" ht="12.75" customHeight="1">
      <c r="E704" s="261"/>
    </row>
    <row r="705" ht="12.75" customHeight="1">
      <c r="E705" s="261"/>
    </row>
    <row r="706" ht="12.75" customHeight="1">
      <c r="E706" s="261"/>
    </row>
    <row r="707" ht="12.75" customHeight="1">
      <c r="E707" s="261"/>
    </row>
    <row r="708" ht="12.75" customHeight="1">
      <c r="E708" s="261"/>
    </row>
    <row r="709" ht="12.75" customHeight="1">
      <c r="E709" s="261"/>
    </row>
    <row r="710" ht="12.75" customHeight="1">
      <c r="E710" s="261"/>
    </row>
    <row r="711" ht="12.75" customHeight="1">
      <c r="E711" s="261"/>
    </row>
    <row r="712" ht="12.75" customHeight="1">
      <c r="E712" s="261"/>
    </row>
    <row r="713" ht="12.75" customHeight="1">
      <c r="E713" s="261"/>
    </row>
    <row r="714" ht="12.75" customHeight="1">
      <c r="E714" s="261"/>
    </row>
    <row r="715" ht="12.75" customHeight="1">
      <c r="E715" s="261"/>
    </row>
    <row r="716" ht="12.75" customHeight="1">
      <c r="E716" s="261"/>
    </row>
    <row r="717" ht="12.75" customHeight="1">
      <c r="E717" s="261"/>
    </row>
    <row r="718" ht="12.75" customHeight="1">
      <c r="E718" s="261"/>
    </row>
    <row r="719" ht="12.75" customHeight="1">
      <c r="E719" s="261"/>
    </row>
    <row r="720" ht="12.75" customHeight="1">
      <c r="E720" s="261"/>
    </row>
    <row r="721" ht="12.75" customHeight="1">
      <c r="E721" s="261"/>
    </row>
    <row r="722" ht="12.75" customHeight="1">
      <c r="E722" s="261"/>
    </row>
    <row r="723" ht="12.75" customHeight="1">
      <c r="E723" s="261"/>
    </row>
    <row r="724" ht="12.75" customHeight="1">
      <c r="E724" s="261"/>
    </row>
    <row r="725" ht="12.75" customHeight="1">
      <c r="E725" s="261"/>
    </row>
    <row r="726" ht="12.75" customHeight="1">
      <c r="E726" s="261"/>
    </row>
    <row r="727" ht="12.75" customHeight="1">
      <c r="E727" s="261"/>
    </row>
    <row r="728" ht="12.75" customHeight="1">
      <c r="E728" s="261"/>
    </row>
    <row r="729" ht="12.75" customHeight="1">
      <c r="E729" s="261"/>
    </row>
    <row r="730" ht="12.75" customHeight="1">
      <c r="E730" s="261"/>
    </row>
    <row r="731" ht="12.75" customHeight="1">
      <c r="E731" s="261"/>
    </row>
    <row r="732" ht="12.75" customHeight="1">
      <c r="E732" s="261"/>
    </row>
    <row r="733" ht="12.75" customHeight="1">
      <c r="E733" s="261"/>
    </row>
    <row r="734" ht="12.75" customHeight="1">
      <c r="E734" s="261"/>
    </row>
    <row r="735" ht="12.75" customHeight="1">
      <c r="E735" s="261"/>
    </row>
    <row r="736" ht="12.75" customHeight="1">
      <c r="E736" s="261"/>
    </row>
    <row r="737" ht="12.75" customHeight="1">
      <c r="E737" s="261"/>
    </row>
    <row r="738" ht="12.75" customHeight="1">
      <c r="E738" s="261"/>
    </row>
    <row r="739" ht="12.75" customHeight="1">
      <c r="E739" s="261"/>
    </row>
    <row r="740" ht="12.75" customHeight="1">
      <c r="E740" s="261"/>
    </row>
    <row r="741" ht="12.75" customHeight="1">
      <c r="E741" s="261"/>
    </row>
    <row r="742" ht="12.75" customHeight="1">
      <c r="E742" s="261"/>
    </row>
    <row r="743" ht="12.75" customHeight="1">
      <c r="E743" s="261"/>
    </row>
    <row r="744" ht="12.75" customHeight="1">
      <c r="E744" s="261"/>
    </row>
    <row r="745" ht="12.75" customHeight="1">
      <c r="E745" s="261"/>
    </row>
    <row r="746" ht="12.75" customHeight="1">
      <c r="E746" s="261"/>
    </row>
    <row r="747" ht="12.75" customHeight="1">
      <c r="E747" s="261"/>
    </row>
    <row r="748" ht="12.75" customHeight="1">
      <c r="E748" s="261"/>
    </row>
    <row r="749" ht="12.75" customHeight="1">
      <c r="E749" s="261"/>
    </row>
    <row r="750" ht="12.75" customHeight="1">
      <c r="E750" s="261"/>
    </row>
    <row r="751" ht="12.75" customHeight="1">
      <c r="E751" s="261"/>
    </row>
    <row r="752" ht="12.75" customHeight="1">
      <c r="E752" s="261"/>
    </row>
    <row r="753" ht="12.75" customHeight="1">
      <c r="E753" s="261"/>
    </row>
    <row r="754" ht="12.75" customHeight="1">
      <c r="E754" s="261"/>
    </row>
    <row r="755" ht="12.75" customHeight="1">
      <c r="E755" s="261"/>
    </row>
    <row r="756" ht="12.75" customHeight="1">
      <c r="E756" s="261"/>
    </row>
    <row r="757" ht="12.75" customHeight="1">
      <c r="E757" s="261"/>
    </row>
    <row r="758" ht="12.75" customHeight="1">
      <c r="E758" s="261"/>
    </row>
    <row r="759" ht="12.75" customHeight="1">
      <c r="E759" s="261"/>
    </row>
    <row r="760" ht="12.75" customHeight="1">
      <c r="E760" s="261"/>
    </row>
    <row r="761" ht="12.75" customHeight="1">
      <c r="E761" s="261"/>
    </row>
    <row r="762" ht="12.75" customHeight="1">
      <c r="E762" s="261"/>
    </row>
    <row r="763" ht="12.75" customHeight="1">
      <c r="E763" s="261"/>
    </row>
    <row r="764" ht="12.75" customHeight="1">
      <c r="E764" s="261"/>
    </row>
    <row r="765" ht="12.75" customHeight="1">
      <c r="E765" s="261"/>
    </row>
    <row r="766" ht="12.75" customHeight="1">
      <c r="E766" s="261"/>
    </row>
    <row r="767" ht="12.75" customHeight="1">
      <c r="E767" s="261"/>
    </row>
    <row r="768" ht="12.75" customHeight="1">
      <c r="E768" s="261"/>
    </row>
    <row r="769" ht="12.75" customHeight="1">
      <c r="E769" s="261"/>
    </row>
    <row r="770" ht="12.75" customHeight="1">
      <c r="E770" s="261"/>
    </row>
    <row r="771" ht="12.75" customHeight="1">
      <c r="E771" s="261"/>
    </row>
    <row r="772" ht="12.75" customHeight="1">
      <c r="E772" s="261"/>
    </row>
    <row r="773" ht="12.75" customHeight="1">
      <c r="E773" s="261"/>
    </row>
    <row r="774" ht="12.75" customHeight="1">
      <c r="E774" s="261"/>
    </row>
    <row r="775" ht="12.75" customHeight="1">
      <c r="E775" s="261"/>
    </row>
    <row r="776" ht="12.75" customHeight="1">
      <c r="E776" s="261"/>
    </row>
    <row r="777" ht="12.75" customHeight="1">
      <c r="E777" s="261"/>
    </row>
    <row r="778" ht="12.75" customHeight="1">
      <c r="E778" s="261"/>
    </row>
    <row r="779" ht="12.75" customHeight="1">
      <c r="E779" s="261"/>
    </row>
    <row r="780" ht="12.75" customHeight="1">
      <c r="E780" s="261"/>
    </row>
    <row r="781" ht="12.75" customHeight="1">
      <c r="E781" s="261"/>
    </row>
    <row r="782" ht="12.75" customHeight="1">
      <c r="E782" s="261"/>
    </row>
    <row r="783" ht="12.75" customHeight="1">
      <c r="E783" s="261"/>
    </row>
    <row r="784" ht="12.75" customHeight="1">
      <c r="E784" s="261"/>
    </row>
    <row r="785" ht="12.75" customHeight="1">
      <c r="E785" s="261"/>
    </row>
    <row r="786" ht="12.75" customHeight="1">
      <c r="E786" s="261"/>
    </row>
    <row r="787" ht="12.75" customHeight="1">
      <c r="E787" s="261"/>
    </row>
    <row r="788" ht="12.75" customHeight="1">
      <c r="E788" s="261"/>
    </row>
    <row r="789" ht="12.75" customHeight="1">
      <c r="E789" s="261"/>
    </row>
    <row r="790" ht="12.75" customHeight="1">
      <c r="E790" s="261"/>
    </row>
    <row r="791" ht="12.75" customHeight="1">
      <c r="E791" s="261"/>
    </row>
    <row r="792" ht="12.75" customHeight="1">
      <c r="E792" s="261"/>
    </row>
    <row r="793" ht="12.75" customHeight="1">
      <c r="E793" s="261"/>
    </row>
    <row r="794" ht="12.75" customHeight="1">
      <c r="E794" s="261"/>
    </row>
    <row r="795" ht="12.75" customHeight="1">
      <c r="E795" s="261"/>
    </row>
    <row r="796" ht="12.75" customHeight="1">
      <c r="E796" s="261"/>
    </row>
    <row r="797" ht="12.75" customHeight="1">
      <c r="E797" s="261"/>
    </row>
    <row r="798" ht="12.75" customHeight="1">
      <c r="E798" s="261"/>
    </row>
    <row r="799" ht="12.75" customHeight="1">
      <c r="E799" s="261"/>
    </row>
    <row r="800" ht="12.75" customHeight="1">
      <c r="E800" s="261"/>
    </row>
    <row r="801" ht="12.75" customHeight="1">
      <c r="E801" s="261"/>
    </row>
    <row r="802" ht="12.75" customHeight="1">
      <c r="E802" s="261"/>
    </row>
    <row r="803" ht="12.75" customHeight="1">
      <c r="E803" s="261"/>
    </row>
    <row r="804" ht="12.75" customHeight="1">
      <c r="E804" s="261"/>
    </row>
    <row r="805" ht="12.75" customHeight="1">
      <c r="E805" s="261"/>
    </row>
    <row r="806" ht="12.75" customHeight="1">
      <c r="E806" s="261"/>
    </row>
    <row r="807" ht="12.75" customHeight="1">
      <c r="E807" s="261"/>
    </row>
    <row r="808" ht="12.75" customHeight="1">
      <c r="E808" s="261"/>
    </row>
    <row r="809" ht="12.75" customHeight="1">
      <c r="E809" s="261"/>
    </row>
    <row r="810" ht="12.75" customHeight="1">
      <c r="E810" s="261"/>
    </row>
    <row r="811" ht="12.75" customHeight="1">
      <c r="E811" s="261"/>
    </row>
    <row r="812" ht="12.75" customHeight="1">
      <c r="E812" s="261"/>
    </row>
    <row r="813" ht="12.75" customHeight="1">
      <c r="E813" s="261"/>
    </row>
    <row r="814" ht="12.75" customHeight="1">
      <c r="E814" s="261"/>
    </row>
    <row r="815" ht="12.75" customHeight="1">
      <c r="E815" s="261"/>
    </row>
    <row r="816" ht="12.75" customHeight="1">
      <c r="E816" s="261"/>
    </row>
    <row r="817" ht="12.75" customHeight="1">
      <c r="E817" s="261"/>
    </row>
    <row r="818" ht="12.75" customHeight="1">
      <c r="E818" s="261"/>
    </row>
    <row r="819" ht="12.75" customHeight="1">
      <c r="E819" s="261"/>
    </row>
    <row r="820" ht="12.75" customHeight="1">
      <c r="E820" s="261"/>
    </row>
    <row r="821" ht="12.75" customHeight="1">
      <c r="E821" s="261"/>
    </row>
    <row r="822" ht="12.75" customHeight="1">
      <c r="E822" s="261"/>
    </row>
    <row r="823" ht="12.75" customHeight="1">
      <c r="E823" s="261"/>
    </row>
    <row r="824" ht="12.75" customHeight="1">
      <c r="E824" s="261"/>
    </row>
    <row r="825" ht="12.75" customHeight="1">
      <c r="E825" s="261"/>
    </row>
    <row r="826" ht="12.75" customHeight="1">
      <c r="E826" s="261"/>
    </row>
    <row r="827" ht="12.75" customHeight="1">
      <c r="E827" s="261"/>
    </row>
    <row r="828" ht="12.75" customHeight="1">
      <c r="E828" s="261"/>
    </row>
    <row r="829" ht="12.75" customHeight="1">
      <c r="E829" s="261"/>
    </row>
    <row r="830" ht="12.75" customHeight="1">
      <c r="E830" s="261"/>
    </row>
    <row r="831" ht="12.75" customHeight="1">
      <c r="E831" s="261"/>
    </row>
    <row r="832" ht="12.75" customHeight="1">
      <c r="E832" s="261"/>
    </row>
    <row r="833" ht="12.75" customHeight="1">
      <c r="E833" s="261"/>
    </row>
    <row r="834" ht="12.75" customHeight="1">
      <c r="E834" s="261"/>
    </row>
    <row r="835" ht="12.75" customHeight="1">
      <c r="E835" s="261"/>
    </row>
    <row r="836" ht="12.75" customHeight="1">
      <c r="E836" s="261"/>
    </row>
    <row r="837" ht="12.75" customHeight="1">
      <c r="E837" s="261"/>
    </row>
    <row r="838" ht="12.75" customHeight="1">
      <c r="E838" s="261"/>
    </row>
    <row r="839" ht="12.75" customHeight="1">
      <c r="E839" s="261"/>
    </row>
    <row r="840" ht="12.75" customHeight="1">
      <c r="E840" s="261"/>
    </row>
    <row r="841" ht="12.75" customHeight="1">
      <c r="E841" s="261"/>
    </row>
    <row r="842" ht="12.75" customHeight="1">
      <c r="E842" s="261"/>
    </row>
    <row r="843" ht="12.75" customHeight="1">
      <c r="E843" s="261"/>
    </row>
    <row r="844" ht="12.75" customHeight="1">
      <c r="E844" s="261"/>
    </row>
    <row r="845" ht="12.75" customHeight="1">
      <c r="E845" s="261"/>
    </row>
    <row r="846" ht="12.75" customHeight="1">
      <c r="E846" s="261"/>
    </row>
    <row r="847" ht="12.75" customHeight="1">
      <c r="E847" s="261"/>
    </row>
    <row r="848" ht="12.75" customHeight="1">
      <c r="E848" s="261"/>
    </row>
    <row r="849" ht="12.75" customHeight="1">
      <c r="E849" s="261"/>
    </row>
    <row r="850" ht="12.75" customHeight="1">
      <c r="E850" s="261"/>
    </row>
    <row r="851" ht="12.75" customHeight="1">
      <c r="E851" s="261"/>
    </row>
    <row r="852" ht="12.75" customHeight="1">
      <c r="E852" s="261"/>
    </row>
    <row r="853" ht="12.75" customHeight="1">
      <c r="E853" s="261"/>
    </row>
    <row r="854" ht="12.75" customHeight="1">
      <c r="E854" s="261"/>
    </row>
    <row r="855" ht="12.75" customHeight="1">
      <c r="E855" s="261"/>
    </row>
    <row r="856" ht="12.75" customHeight="1">
      <c r="E856" s="261"/>
    </row>
    <row r="857" ht="12.75" customHeight="1">
      <c r="E857" s="261"/>
    </row>
    <row r="858" ht="12.75" customHeight="1">
      <c r="E858" s="261"/>
    </row>
    <row r="859" ht="12.75" customHeight="1">
      <c r="E859" s="261"/>
    </row>
    <row r="860" ht="12.75" customHeight="1">
      <c r="E860" s="261"/>
    </row>
    <row r="861" ht="12.75" customHeight="1">
      <c r="E861" s="261"/>
    </row>
    <row r="862" ht="12.75" customHeight="1">
      <c r="E862" s="261"/>
    </row>
    <row r="863" ht="12.75" customHeight="1">
      <c r="E863" s="261"/>
    </row>
    <row r="864" ht="12.75" customHeight="1">
      <c r="E864" s="261"/>
    </row>
    <row r="865" ht="12.75" customHeight="1">
      <c r="E865" s="261"/>
    </row>
    <row r="866" ht="12.75" customHeight="1">
      <c r="E866" s="261"/>
    </row>
    <row r="867" ht="12.75" customHeight="1">
      <c r="E867" s="261"/>
    </row>
    <row r="868" ht="12.75" customHeight="1">
      <c r="E868" s="261"/>
    </row>
    <row r="869" ht="12.75" customHeight="1">
      <c r="E869" s="261"/>
    </row>
    <row r="870" ht="12.75" customHeight="1">
      <c r="E870" s="261"/>
    </row>
    <row r="871" ht="12.75" customHeight="1">
      <c r="E871" s="261"/>
    </row>
    <row r="872" ht="12.75" customHeight="1">
      <c r="E872" s="261"/>
    </row>
    <row r="873" ht="12.75" customHeight="1">
      <c r="E873" s="261"/>
    </row>
    <row r="874" ht="12.75" customHeight="1">
      <c r="E874" s="261"/>
    </row>
    <row r="875" ht="12.75" customHeight="1">
      <c r="E875" s="261"/>
    </row>
    <row r="876" ht="12.75" customHeight="1">
      <c r="E876" s="261"/>
    </row>
    <row r="877" ht="12.75" customHeight="1">
      <c r="E877" s="261"/>
    </row>
    <row r="878" ht="12.75" customHeight="1">
      <c r="E878" s="261"/>
    </row>
    <row r="879" ht="12.75" customHeight="1">
      <c r="E879" s="261"/>
    </row>
    <row r="880" ht="12.75" customHeight="1">
      <c r="E880" s="261"/>
    </row>
    <row r="881" ht="12.75" customHeight="1">
      <c r="E881" s="261"/>
    </row>
    <row r="882" ht="12.75" customHeight="1">
      <c r="E882" s="261"/>
    </row>
    <row r="883" ht="12.75" customHeight="1">
      <c r="E883" s="261"/>
    </row>
    <row r="884" ht="12.75" customHeight="1">
      <c r="E884" s="261"/>
    </row>
    <row r="885" ht="12.75" customHeight="1">
      <c r="E885" s="261"/>
    </row>
    <row r="886" ht="12.75" customHeight="1">
      <c r="E886" s="261"/>
    </row>
    <row r="887" ht="12.75" customHeight="1">
      <c r="E887" s="261"/>
    </row>
    <row r="888" ht="12.75" customHeight="1">
      <c r="E888" s="261"/>
    </row>
    <row r="889" ht="12.75" customHeight="1">
      <c r="E889" s="261"/>
    </row>
    <row r="890" ht="12.75" customHeight="1">
      <c r="E890" s="261"/>
    </row>
    <row r="891" ht="12.75" customHeight="1">
      <c r="E891" s="261"/>
    </row>
    <row r="892" ht="12.75" customHeight="1">
      <c r="E892" s="261"/>
    </row>
    <row r="893" ht="12.75" customHeight="1">
      <c r="E893" s="261"/>
    </row>
    <row r="894" ht="12.75" customHeight="1">
      <c r="E894" s="261"/>
    </row>
    <row r="895" ht="12.75" customHeight="1">
      <c r="E895" s="261"/>
    </row>
    <row r="896" ht="12.75" customHeight="1">
      <c r="E896" s="261"/>
    </row>
    <row r="897" ht="12.75" customHeight="1">
      <c r="E897" s="261"/>
    </row>
    <row r="898" ht="12.75" customHeight="1">
      <c r="E898" s="261"/>
    </row>
    <row r="899" ht="12.75" customHeight="1">
      <c r="E899" s="261"/>
    </row>
    <row r="900" ht="12.75" customHeight="1">
      <c r="E900" s="261"/>
    </row>
    <row r="901" ht="12.75" customHeight="1">
      <c r="E901" s="261"/>
    </row>
    <row r="902" ht="12.75" customHeight="1">
      <c r="E902" s="261"/>
    </row>
    <row r="903" ht="12.75" customHeight="1">
      <c r="E903" s="261"/>
    </row>
    <row r="904" ht="12.75" customHeight="1">
      <c r="E904" s="261"/>
    </row>
    <row r="905" ht="12.75" customHeight="1">
      <c r="E905" s="261"/>
    </row>
    <row r="906" ht="12.75" customHeight="1">
      <c r="E906" s="261"/>
    </row>
    <row r="907" ht="12.75" customHeight="1">
      <c r="E907" s="261"/>
    </row>
    <row r="908" ht="12.75" customHeight="1">
      <c r="E908" s="261"/>
    </row>
    <row r="909" ht="12.75" customHeight="1">
      <c r="E909" s="261"/>
    </row>
    <row r="910" ht="12.75" customHeight="1">
      <c r="E910" s="261"/>
    </row>
    <row r="911" ht="12.75" customHeight="1">
      <c r="E911" s="261"/>
    </row>
    <row r="912" ht="12.75" customHeight="1">
      <c r="E912" s="261"/>
    </row>
    <row r="913" ht="12.75" customHeight="1">
      <c r="E913" s="261"/>
    </row>
    <row r="914" ht="12.75" customHeight="1">
      <c r="E914" s="261"/>
    </row>
    <row r="915" ht="12.75" customHeight="1">
      <c r="E915" s="261"/>
    </row>
    <row r="916" ht="12.75" customHeight="1">
      <c r="E916" s="261"/>
    </row>
    <row r="917" ht="12.75" customHeight="1">
      <c r="E917" s="261"/>
    </row>
    <row r="918" ht="12.75" customHeight="1">
      <c r="E918" s="261"/>
    </row>
    <row r="919" ht="12.75" customHeight="1">
      <c r="E919" s="261"/>
    </row>
    <row r="920" ht="12.75" customHeight="1">
      <c r="E920" s="261"/>
    </row>
    <row r="921" ht="12.75" customHeight="1">
      <c r="E921" s="261"/>
    </row>
    <row r="922" ht="12.75" customHeight="1">
      <c r="E922" s="261"/>
    </row>
    <row r="923" ht="12.75" customHeight="1">
      <c r="E923" s="261"/>
    </row>
    <row r="924" ht="12.75" customHeight="1">
      <c r="E924" s="261"/>
    </row>
    <row r="925" ht="12.75" customHeight="1">
      <c r="E925" s="261"/>
    </row>
    <row r="926" ht="12.75" customHeight="1">
      <c r="E926" s="261"/>
    </row>
    <row r="927" ht="12.75" customHeight="1">
      <c r="E927" s="261"/>
    </row>
    <row r="928" ht="12.75" customHeight="1">
      <c r="E928" s="261"/>
    </row>
    <row r="929" ht="12.75" customHeight="1">
      <c r="E929" s="261"/>
    </row>
    <row r="930" ht="12.75" customHeight="1">
      <c r="E930" s="261"/>
    </row>
    <row r="931" ht="12.75" customHeight="1">
      <c r="E931" s="261"/>
    </row>
    <row r="932" ht="12.75" customHeight="1">
      <c r="E932" s="261"/>
    </row>
    <row r="933" ht="12.75" customHeight="1">
      <c r="E933" s="261"/>
    </row>
    <row r="934" ht="12.75" customHeight="1">
      <c r="E934" s="261"/>
    </row>
    <row r="935" ht="12.75" customHeight="1">
      <c r="E935" s="261"/>
    </row>
    <row r="936" ht="12.75" customHeight="1">
      <c r="E936" s="261"/>
    </row>
    <row r="937" ht="12.75" customHeight="1">
      <c r="E937" s="261"/>
    </row>
    <row r="938" ht="12.75" customHeight="1">
      <c r="E938" s="261"/>
    </row>
    <row r="939" ht="12.75" customHeight="1">
      <c r="E939" s="261"/>
    </row>
    <row r="940" ht="12.75" customHeight="1">
      <c r="E940" s="261"/>
    </row>
    <row r="941" ht="12.75" customHeight="1">
      <c r="E941" s="261"/>
    </row>
    <row r="942" ht="12.75" customHeight="1">
      <c r="E942" s="261"/>
    </row>
    <row r="943" ht="12.75" customHeight="1">
      <c r="E943" s="261"/>
    </row>
    <row r="944" ht="12.75" customHeight="1">
      <c r="E944" s="261"/>
    </row>
    <row r="945" ht="12.75" customHeight="1">
      <c r="E945" s="261"/>
    </row>
    <row r="946" ht="12.75" customHeight="1">
      <c r="E946" s="261"/>
    </row>
    <row r="947" ht="12.75" customHeight="1">
      <c r="E947" s="261"/>
    </row>
    <row r="948" ht="12.75" customHeight="1">
      <c r="E948" s="261"/>
    </row>
    <row r="949" ht="12.75" customHeight="1">
      <c r="E949" s="261"/>
    </row>
    <row r="950" ht="12.75" customHeight="1">
      <c r="E950" s="261"/>
    </row>
    <row r="951" ht="12.75" customHeight="1">
      <c r="E951" s="261"/>
    </row>
    <row r="952" ht="12.75" customHeight="1">
      <c r="E952" s="261"/>
    </row>
    <row r="953" ht="12.75" customHeight="1">
      <c r="E953" s="261"/>
    </row>
    <row r="954" ht="12.75" customHeight="1">
      <c r="E954" s="261"/>
    </row>
    <row r="955" ht="12.75" customHeight="1">
      <c r="E955" s="261"/>
    </row>
    <row r="956" ht="12.75" customHeight="1">
      <c r="E956" s="261"/>
    </row>
    <row r="957" ht="12.75" customHeight="1">
      <c r="E957" s="261"/>
    </row>
    <row r="958" ht="12.75" customHeight="1">
      <c r="E958" s="261"/>
    </row>
    <row r="959" ht="12.75" customHeight="1">
      <c r="E959" s="261"/>
    </row>
    <row r="960" ht="12.75" customHeight="1">
      <c r="E960" s="261"/>
    </row>
    <row r="961" ht="12.75" customHeight="1">
      <c r="E961" s="261"/>
    </row>
    <row r="962" ht="12.75" customHeight="1">
      <c r="E962" s="261"/>
    </row>
    <row r="963" ht="12.75" customHeight="1">
      <c r="E963" s="261"/>
    </row>
    <row r="964" ht="12.75" customHeight="1">
      <c r="E964" s="261"/>
    </row>
    <row r="965" ht="12.75" customHeight="1">
      <c r="E965" s="261"/>
    </row>
    <row r="966" ht="12.75" customHeight="1">
      <c r="E966" s="261"/>
    </row>
    <row r="967" ht="12.75" customHeight="1">
      <c r="E967" s="261"/>
    </row>
    <row r="968" ht="12.75" customHeight="1">
      <c r="E968" s="261"/>
    </row>
    <row r="969" ht="12.75" customHeight="1">
      <c r="E969" s="261"/>
    </row>
    <row r="970" ht="12.75" customHeight="1">
      <c r="E970" s="261"/>
    </row>
    <row r="971" ht="12.75" customHeight="1">
      <c r="E971" s="261"/>
    </row>
    <row r="972" ht="12.75" customHeight="1">
      <c r="E972" s="261"/>
    </row>
    <row r="973" ht="12.75" customHeight="1">
      <c r="E973" s="261"/>
    </row>
    <row r="974" ht="12.75" customHeight="1">
      <c r="E974" s="261"/>
    </row>
    <row r="975" ht="12.75" customHeight="1">
      <c r="E975" s="261"/>
    </row>
    <row r="976" ht="12.75" customHeight="1">
      <c r="E976" s="261"/>
    </row>
    <row r="977" ht="12.75" customHeight="1">
      <c r="E977" s="261"/>
    </row>
    <row r="978" ht="12.75" customHeight="1">
      <c r="E978" s="261"/>
    </row>
    <row r="979" ht="12.75" customHeight="1">
      <c r="E979" s="261"/>
    </row>
    <row r="980" ht="12.75" customHeight="1">
      <c r="E980" s="261"/>
    </row>
    <row r="981" ht="12.75" customHeight="1">
      <c r="E981" s="261"/>
    </row>
    <row r="982" ht="12.75" customHeight="1">
      <c r="E982" s="261"/>
    </row>
    <row r="983" ht="12.75" customHeight="1">
      <c r="E983" s="261"/>
    </row>
    <row r="984" ht="12.75" customHeight="1">
      <c r="E984" s="261"/>
    </row>
    <row r="985" ht="12.75" customHeight="1">
      <c r="E985" s="261"/>
    </row>
    <row r="986" ht="12.75" customHeight="1">
      <c r="E986" s="261"/>
    </row>
    <row r="987" ht="12.75" customHeight="1">
      <c r="E987" s="261"/>
    </row>
    <row r="988" ht="12.75" customHeight="1">
      <c r="E988" s="261"/>
    </row>
    <row r="989" ht="12.75" customHeight="1">
      <c r="E989" s="261"/>
    </row>
    <row r="990" ht="12.75" customHeight="1">
      <c r="E990" s="261"/>
    </row>
    <row r="991" ht="12.75" customHeight="1">
      <c r="E991" s="261"/>
    </row>
    <row r="992" ht="12.75" customHeight="1">
      <c r="E992" s="261"/>
    </row>
    <row r="993" ht="12.75" customHeight="1">
      <c r="E993" s="261"/>
    </row>
    <row r="994" ht="12.75" customHeight="1">
      <c r="E994" s="261"/>
    </row>
  </sheetData>
  <mergeCells count="3">
    <mergeCell ref="A2:F2"/>
    <mergeCell ref="D4:F4"/>
    <mergeCell ref="B10:B11"/>
  </mergeCells>
  <printOptions/>
  <pageMargins bottom="0.7480314960629921" footer="0.0" header="0.0" left="0.905511811023622" right="0.5118110236220472" top="0.7480314960629921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63"/>
    <col customWidth="1" min="2" max="2" width="20.88"/>
    <col customWidth="1" min="3" max="6" width="9.13"/>
    <col customWidth="1" min="7" max="26" width="8.63"/>
  </cols>
  <sheetData>
    <row r="1" ht="19.5" customHeight="1">
      <c r="A1" s="262" t="s">
        <v>278</v>
      </c>
      <c r="B1" s="263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9.5" customHeight="1">
      <c r="A2" s="264" t="s">
        <v>279</v>
      </c>
      <c r="B2" s="265" t="s">
        <v>280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</row>
    <row r="3" ht="19.5" customHeight="1">
      <c r="A3" s="266">
        <v>1.0</v>
      </c>
      <c r="B3" s="267">
        <v>33.629999999999995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9.5" customHeight="1">
      <c r="A4" s="266">
        <v>2.0</v>
      </c>
      <c r="B4" s="267">
        <v>43.13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ht="19.5" customHeight="1">
      <c r="A5" s="266">
        <v>3.0</v>
      </c>
      <c r="B5" s="267">
        <v>48.68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9.5" customHeight="1">
      <c r="A6" s="266">
        <v>4.0</v>
      </c>
      <c r="B6" s="267">
        <v>52.62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9.5" customHeight="1">
      <c r="A7" s="266">
        <v>5.0</v>
      </c>
      <c r="B7" s="267">
        <v>55.67999999999999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9.5" customHeight="1">
      <c r="A8" s="266">
        <v>6.0</v>
      </c>
      <c r="B8" s="267">
        <v>58.18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9.5" customHeight="1">
      <c r="A9" s="266">
        <v>7.0</v>
      </c>
      <c r="B9" s="267">
        <v>60.29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9.5" customHeight="1">
      <c r="A10" s="266">
        <v>8.0</v>
      </c>
      <c r="B10" s="267">
        <v>62.12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9.5" customHeight="1">
      <c r="A11" s="266">
        <v>9.0</v>
      </c>
      <c r="B11" s="267">
        <v>63.73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9.5" customHeight="1">
      <c r="A12" s="266">
        <v>10.0</v>
      </c>
      <c r="B12" s="267">
        <v>65.18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9.5" customHeight="1">
      <c r="A13" s="266">
        <v>11.0</v>
      </c>
      <c r="B13" s="267">
        <v>66.47999999999999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9.5" customHeight="1">
      <c r="A14" s="266">
        <v>12.0</v>
      </c>
      <c r="B14" s="267">
        <v>67.67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9.5" customHeight="1">
      <c r="A15" s="266">
        <v>13.0</v>
      </c>
      <c r="B15" s="267">
        <v>68.77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9.5" customHeight="1">
      <c r="A16" s="266">
        <v>14.0</v>
      </c>
      <c r="B16" s="267">
        <v>69.78999999999999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9.5" customHeight="1">
      <c r="A17" s="268">
        <v>15.0</v>
      </c>
      <c r="B17" s="269">
        <v>70.73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9.5" customHeight="1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9.5" customHeight="1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9.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9.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9.5" customHeight="1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ht="19.5" customHeigh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9.5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9.5" customHeight="1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ht="19.5" customHeight="1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9.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9.5" customHeight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9.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9.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ht="19.5" customHeight="1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ht="19.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ht="19.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9.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9.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9.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9.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9.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9.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9.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9.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9.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9.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9.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9.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9.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9.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9.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9.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9.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9.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9.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9.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9.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9.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9.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9.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9.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9.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9.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9.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9.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9.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9.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9.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9.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9.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9.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9.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9.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9.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9.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9.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9.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9.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9.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9.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9.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9.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9.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9.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9.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9.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9.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9.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9.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9.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9.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9.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9.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9.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9.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9.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9.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9.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9.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9.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9.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9.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9.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9.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9.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9.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9.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9.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9.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9.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9.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9.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9.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9.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9.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9.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9.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9.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9.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9.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9.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9.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9.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9.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9.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9.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9.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9.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9.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9.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9.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9.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9.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9.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9.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9.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9.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9.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9.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9.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9.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9.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9.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9.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9.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9.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9.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9.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9.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9.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9.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9.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9.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9.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9.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9.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9.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9.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9.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9.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9.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9.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9.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9.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9.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9.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9.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9.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9.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9.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9.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9.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9.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9.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9.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9.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9.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9.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9.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9.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9.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9.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9.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9.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9.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9.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9.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9.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9.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9.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9.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9.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9.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9.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9.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9.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9.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9.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9.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9.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9.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9.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9.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9.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9.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9.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9.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9.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9.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9.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9.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9.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9.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9.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9.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9.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9.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9.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9.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9.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9.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9.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9.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9.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9.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9.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9.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9.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9.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9.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9.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9.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9.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9.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9.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9.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9.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9.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9.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9.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9.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9.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9.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9.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9.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9.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9.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9.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9.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9.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9.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9.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9.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9.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9.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9.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9.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9.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9.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9.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9.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9.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9.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9.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9.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9.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9.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9.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9.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9.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9.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9.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9.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9.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9.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9.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9.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9.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9.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9.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9.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9.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9.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9.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9.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9.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9.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9.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9.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9.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9.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9.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9.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9.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9.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9.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9.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9.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9.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9.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9.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9.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9.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9.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9.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9.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9.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9.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9.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9.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9.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9.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9.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9.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9.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9.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9.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9.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9.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9.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9.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9.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9.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9.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9.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9.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9.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9.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9.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9.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9.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9.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9.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9.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9.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9.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9.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9.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9.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9.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9.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9.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9.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9.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9.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9.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9.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9.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9.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9.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9.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9.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9.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9.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9.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9.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9.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9.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9.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9.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9.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9.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9.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9.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9.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9.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9.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9.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9.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9.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9.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9.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9.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9.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9.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9.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9.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9.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9.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9.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9.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9.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9.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9.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9.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9.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9.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9.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9.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9.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9.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9.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9.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9.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9.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9.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9.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9.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9.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9.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9.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9.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9.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9.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9.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9.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9.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9.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9.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9.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9.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9.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9.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9.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9.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9.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9.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9.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9.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9.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9.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9.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9.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9.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9.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9.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9.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9.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9.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9.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9.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9.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9.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9.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9.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9.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9.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9.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9.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9.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9.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9.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9.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9.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9.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9.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9.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9.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9.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9.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9.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9.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9.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9.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9.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9.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9.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9.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9.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9.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9.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9.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9.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9.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9.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9.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9.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9.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9.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9.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9.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9.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9.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9.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9.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9.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9.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9.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9.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9.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9.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9.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9.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9.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9.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9.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9.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9.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9.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9.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9.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9.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9.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9.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9.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9.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9.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9.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9.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9.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9.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9.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9.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9.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9.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9.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9.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9.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9.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9.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9.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9.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9.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9.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9.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9.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9.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9.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9.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9.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9.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9.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9.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9.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9.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9.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9.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9.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9.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9.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9.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9.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9.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9.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9.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9.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9.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9.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9.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9.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9.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9.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9.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9.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9.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9.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9.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9.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9.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9.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9.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9.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9.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9.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9.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9.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9.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9.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9.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9.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9.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9.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9.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9.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9.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9.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9.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9.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9.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9.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9.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9.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9.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9.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9.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9.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9.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9.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9.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9.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9.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9.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9.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9.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9.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9.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9.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9.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9.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9.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9.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9.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9.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9.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9.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9.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9.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9.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9.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9.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9.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9.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9.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9.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9.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9.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9.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9.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9.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9.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9.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9.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9.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9.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9.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9.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9.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9.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9.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9.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9.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9.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9.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9.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9.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9.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9.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9.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9.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9.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9.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9.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9.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9.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9.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9.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9.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9.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9.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9.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9.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9.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9.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9.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9.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9.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9.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9.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9.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9.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9.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9.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9.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9.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9.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9.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9.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9.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9.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9.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9.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9.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9.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9.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9.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9.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9.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9.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9.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9.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9.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9.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9.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9.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9.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9.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9.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9.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9.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9.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9.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9.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9.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9.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9.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9.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9.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9.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9.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9.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9.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9.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9.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9.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9.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9.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9.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9.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9.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9.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9.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9.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9.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9.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9.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9.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9.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9.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9.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9.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9.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9.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9.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9.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9.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9.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9.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9.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9.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9.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9.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9.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9.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9.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9.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9.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9.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9.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9.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9.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9.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9.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9.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9.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9.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9.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9.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9.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9.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9.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9.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9.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9.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9.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9.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9.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9.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9.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9.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9.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9.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9.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9.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9.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9.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9.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9.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9.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9.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9.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9.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9.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9.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9.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9.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9.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9.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9.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9.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9.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9.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9.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9.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9.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9.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9.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9.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9.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9.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9.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9.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9.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9.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9.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9.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9.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9.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9.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9.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9.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9.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9.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9.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9.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9.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9.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9.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9.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9.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9.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9.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9.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9.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9.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9.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9.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9.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9.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9.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9.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9.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9.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9.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9.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9.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9.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9.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9.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9.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9.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9.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9.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9.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9.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9.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9.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9.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9.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9.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9.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9.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9.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9.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9.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9.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9.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9.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9.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9.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9.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9.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9.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9.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9.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9.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9.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9.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9.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9.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9.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9.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9.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9.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9.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9.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9.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9.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9.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9.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9.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9.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9.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9.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9.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9.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9.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9.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9.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9.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9.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9.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9.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9.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9.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9.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9.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9.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9.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9.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9.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9.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9.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9.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9.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9.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9.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9.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9.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9.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9.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9.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9.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9.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9.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9.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9.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9.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9.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9.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9.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9.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9.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9.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9.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9.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9.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9.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9.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9.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9.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9.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9.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9.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9.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9.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9.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9.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9.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9.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9.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9.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9.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9.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9.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9.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9.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9.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9.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9.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9.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9.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9.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9.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9.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9.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9.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9.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9.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9.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9.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9.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9.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9.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9.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9.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9.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9.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9.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9.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9.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9.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9.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9.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9.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9.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9.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9.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9.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9.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9.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9.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9.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9.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9.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9.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9.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9.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9.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9.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9.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9.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9.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9.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9.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9.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9.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9.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9.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9.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9.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9.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9.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9.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9.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9.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9.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9.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9.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9.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9.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9.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9.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9.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9.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9.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9.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ht="19.5" customHeight="1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ht="19.5" customHeight="1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ht="19.5" customHeight="1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ht="19.5" customHeight="1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  <row r="998" ht="19.5" customHeight="1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</row>
    <row r="999" ht="19.5" customHeight="1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</row>
    <row r="1000" ht="19.5" customHeight="1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</row>
  </sheetData>
  <mergeCells count="1">
    <mergeCell ref="A1:B1"/>
  </mergeCells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0.38"/>
    <col customWidth="1" min="2" max="3" width="9.13"/>
    <col customWidth="1" min="4" max="4" width="12.88"/>
    <col customWidth="1" min="5" max="6" width="9.13"/>
    <col customWidth="1" min="7" max="26" width="8.63"/>
  </cols>
  <sheetData>
    <row r="1" ht="12.75" customHeight="1">
      <c r="A1" s="270" t="s">
        <v>281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2.75" customHeight="1">
      <c r="A2" s="271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ht="12.75" customHeight="1">
      <c r="A3" s="271" t="s">
        <v>282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2.75" customHeight="1">
      <c r="A4" s="271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ht="12.75" customHeight="1">
      <c r="A5" s="271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2.75" customHeight="1">
      <c r="A6" s="271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2.75" customHeight="1">
      <c r="A7" s="271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2.75" customHeight="1">
      <c r="A8" s="271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2.75" customHeight="1">
      <c r="A9" s="271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2.75" customHeight="1">
      <c r="A10" s="271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2.75" customHeight="1">
      <c r="A11" s="271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2.75" customHeight="1">
      <c r="A12" s="272" t="s">
        <v>283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2.75" customHeight="1">
      <c r="A13" s="272" t="s">
        <v>284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2.75" customHeight="1">
      <c r="A14" s="272" t="s">
        <v>285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2.75" customHeight="1">
      <c r="A15" s="272" t="s">
        <v>286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2.75" customHeight="1">
      <c r="A16" s="272" t="s">
        <v>287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2.75" customHeight="1">
      <c r="A17" s="273" t="s">
        <v>288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2.75" customHeight="1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2.75" customHeight="1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2.7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2.7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2.75" customHeight="1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ht="12.75" customHeigh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2.75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2.75" customHeight="1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ht="12.75" customHeight="1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2.7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2.75" customHeight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2.7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2.7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ht="12.75" customHeight="1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ht="12.7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ht="12.7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2.7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2.7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2.7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2.7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2.7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2.7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2.7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2.7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2.7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2.7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2.7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2.7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2.7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2.7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2.7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2.7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2.7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2.7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2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2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2.7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2.7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2.7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2.7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2.7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2.7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2.7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2.7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2.7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2.7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2.7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2.7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2.7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2.7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2.7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2.7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2.7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2.7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2.7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2.7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2.7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2.7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2.7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2.7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2.7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2.7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2.7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2.7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2.7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2.7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2.7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2.7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2.7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2.7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2.7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2.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2.7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2.7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2.7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2.7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2.7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2.7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2.7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2.7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2.7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2.7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2.7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2.7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2.7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2.7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2.7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2.7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2.7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2.7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2.7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2.7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2.7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2.7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2.7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2.7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2.7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2.7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2.7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2.7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2.7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2.7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2.7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2.7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2.7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2.7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2.7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2.7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2.7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2.7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2.7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2.7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2.7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2.7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2.7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2.7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2.7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2.7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2.7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2.7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2.7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2.7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2.7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2.7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2.7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2.7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2.7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2.7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2.7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2.7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2.7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2.7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2.7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2.7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2.7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2.7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2.7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2.7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2.7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2.7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2.7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2.7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2.7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2.7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2.7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2.7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2.7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2.7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2.7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2.7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2.7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2.7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2.7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2.7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2.7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2.7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2.7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2.7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2.7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2.7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2.7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2.7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2.7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2.7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2.7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2.7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2.7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2.7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2.7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2.7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2.7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2.7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2.7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2.7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2.7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2.7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2.7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2.7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2.7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2.7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2.7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2.7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2.7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2.7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2.7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2.7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2.7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2.7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2.7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2.7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2.7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2.7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2.7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2.7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2.7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2.7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2.7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2.7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2.7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2.7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2.7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2.7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2.7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2.7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2.7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2.7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2.7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2.7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2.7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2.7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2.7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2.7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2.7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2.7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2.7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2.7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2.7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2.7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2.7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2.7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2.7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2.7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2.7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2.7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2.7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2.7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2.7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2.7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2.7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2.7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2.7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2.7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2.7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2.7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2.7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2.7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2.7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2.7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2.7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2.7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2.7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2.7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2.7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2.7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2.7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2.7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2.7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2.7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2.7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2.7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2.7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2.7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2.7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2.7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2.7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2.7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2.7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2.7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2.7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2.7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2.7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2.7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2.7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2.7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2.7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2.7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2.7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2.7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2.7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2.7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2.7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2.7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2.7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2.7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2.7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2.7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2.7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2.7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2.7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2.7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2.7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2.7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2.7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2.7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2.7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2.7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2.7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2.7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2.7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2.7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2.7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2.7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2.7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2.7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2.7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2.7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2.7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2.7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2.7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2.7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2.7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2.7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2.7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2.7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2.7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2.7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2.7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2.7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2.7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2.7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2.7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2.7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2.7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2.7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2.7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2.7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2.7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2.7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2.7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2.7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2.7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2.7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2.7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2.7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2.7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2.7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2.7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2.7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2.7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2.7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2.7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2.7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2.7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2.7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2.7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2.7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2.7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2.7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2.7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2.7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2.7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2.7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2.7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2.7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2.7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2.7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2.7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2.7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2.7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2.7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2.7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2.7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2.7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2.7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2.7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2.7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2.7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2.7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2.7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2.7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2.7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2.7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2.7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2.7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2.7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2.7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2.7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2.7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2.7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2.7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2.7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2.7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2.7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2.7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2.7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2.7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2.7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2.7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2.7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2.7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2.7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2.7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2.7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2.7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2.7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2.7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2.7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2.7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2.7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2.7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2.7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2.7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2.7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2.7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2.7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2.7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2.7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2.7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2.7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2.7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2.7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2.7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2.7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2.7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2.7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2.7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2.7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2.7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2.7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2.7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2.7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2.7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2.7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2.7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2.7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2.7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2.7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2.7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2.7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2.7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2.7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2.7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2.7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2.7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2.7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2.7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2.7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2.7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2.7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2.7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2.7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2.7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2.7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2.7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2.7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2.7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2.7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2.7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2.7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2.7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2.7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2.7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2.7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2.7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2.7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2.7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2.7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2.7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2.7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2.7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2.7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2.7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2.7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2.7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2.7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2.7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2.7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2.7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2.7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2.7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2.7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2.7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2.7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2.7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2.7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2.7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2.7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2.7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2.7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2.7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2.7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2.7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2.7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2.7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2.7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2.7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2.7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2.7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2.7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2.7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2.7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2.7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2.7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2.7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2.7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2.7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2.7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2.7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2.7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2.7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2.7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2.7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2.7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2.7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2.7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2.7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2.7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2.7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2.7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2.7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2.7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2.7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2.7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2.7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2.7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2.7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2.7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2.7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2.7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2.7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2.7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2.7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2.7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2.7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2.7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2.7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2.7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2.7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2.7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2.7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2.7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2.7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2.7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2.7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2.7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2.7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2.7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2.7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2.7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2.7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2.7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2.7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2.7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2.7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2.7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2.7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2.7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2.7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2.7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2.7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2.7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2.7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2.7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2.7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2.7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2.7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2.7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2.7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2.7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2.7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2.7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2.7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2.7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2.7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2.7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2.7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2.7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2.7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2.7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2.7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2.7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2.7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2.7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2.7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2.7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2.7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2.7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2.7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2.7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2.7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2.7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2.7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2.7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2.7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2.7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2.7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2.7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2.7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2.7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2.7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2.7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2.7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2.7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2.7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2.7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2.7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2.7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2.7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2.7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2.7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2.7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2.7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2.7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2.7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2.7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2.7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2.7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2.7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2.7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2.7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2.7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2.7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2.7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2.7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2.7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2.7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2.7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2.7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2.7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2.7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2.7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2.7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2.7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2.7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2.7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2.7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2.7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2.7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2.7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2.7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2.7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2.7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2.7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2.7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2.7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2.7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2.7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2.7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2.7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2.7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2.7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2.7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2.7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2.7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2.7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2.7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2.7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2.7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2.7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2.7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2.7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2.7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2.7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2.7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2.7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2.7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2.7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2.7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2.7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2.7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2.7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2.7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2.7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2.7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2.7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2.7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2.7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2.7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2.7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2.7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2.7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2.7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2.7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2.7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2.7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2.7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2.7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2.7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2.7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2.7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2.7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2.7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2.7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2.7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2.7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2.7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2.7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2.7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2.7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2.7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2.7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2.7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2.7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2.7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2.7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2.7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2.7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2.7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2.7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2.7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2.7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2.7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2.7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2.7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2.7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2.7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2.7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2.7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2.7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2.7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2.7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2.7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2.7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2.7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2.7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2.7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2.7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2.7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2.7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2.7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2.7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2.7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2.7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2.7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2.7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2.7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2.7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2.7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2.7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2.7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2.7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2.7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2.7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2.7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2.7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2.7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2.7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2.7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2.7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2.7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2.7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2.7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2.7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2.7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2.7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2.7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2.7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2.7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2.7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2.7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2.7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2.7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2.7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2.7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2.7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2.7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2.7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2.7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2.7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2.7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2.7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2.7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2.7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2.7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2.7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2.7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2.7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2.7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2.7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2.7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2.7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2.7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2.7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2.7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2.7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2.7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2.7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2.7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2.7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2.7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2.7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2.7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2.7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2.7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2.7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2.7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2.7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2.7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2.7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2.7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2.7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2.7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2.7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2.7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2.7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2.7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2.7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2.7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2.7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2.7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2.7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2.7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2.7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2.7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2.7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2.7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2.7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2.7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2.7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2.7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2.7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2.7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2.7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2.7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2.7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2.7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2.7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2.7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2.7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2.7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2.7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2.7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2.7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2.7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2.7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2.7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2.7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2.7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2.7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2.7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2.7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2.7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2.7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2.7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2.7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2.7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2.7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2.7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2.7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2.7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2.7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2.7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2.7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2.7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2.7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2.7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2.7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2.7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2.7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2.7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2.7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2.7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2.7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2.7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2.7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2.7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2.7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2.7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2.7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2.7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2.7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2.7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2.7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2.7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2.7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2.7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2.7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2.7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2.7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2.7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2.7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2.7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2.7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2.7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2.7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2.7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2.7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2.7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2.7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2.7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2.7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2.7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2.7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2.7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2.7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2.7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2.7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2.7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2.7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2.7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2.7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2.7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2.7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2.7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2.7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2.7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2.7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2.7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2.7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2.7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2.7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2.7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2.7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2.7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2.7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2.7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2.7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2.7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2.7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2.7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2.7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2.7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2.7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2.7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2.7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2.7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2.7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2.7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2.7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2.7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2.7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2.7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2.7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2.7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2.7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2.7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2.7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2.7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2.7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2.7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2.7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2.7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2.7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2.7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2.7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2.7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2.7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2.7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2.7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2.7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2.7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2.7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2.7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2.7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2.7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2.7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2.7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2.7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2.7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2.7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2.7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2.7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2.7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2.7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2.7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2.7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2.7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2.7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2.7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2.7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2.7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2.7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2.7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2.7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2.7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2.7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2.7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2.7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2.7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2.7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2.7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2.7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2.7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2.7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2.7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2.7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ht="12.75" customHeight="1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ht="12.75" customHeight="1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ht="12.75" customHeight="1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ht="12.75" customHeight="1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  <row r="998" ht="12.75" customHeight="1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</row>
    <row r="999" ht="12.75" customHeight="1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</row>
    <row r="1000" ht="12.75" customHeight="1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</row>
  </sheetData>
  <printOptions/>
  <pageMargins bottom="0.7480314960629921" footer="0.0" header="0.0" left="0.905511811023622" right="0.5118110236220472" top="0.7480314960629921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8.25"/>
    <col customWidth="1" min="2" max="2" width="11.13"/>
    <col customWidth="1" min="3" max="3" width="11.25"/>
    <col customWidth="1" min="4" max="7" width="9.13"/>
    <col customWidth="1" min="8" max="26" width="8.63"/>
  </cols>
  <sheetData>
    <row r="1" ht="12.7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ht="12.75" customHeight="1">
      <c r="A2" s="196" t="s">
        <v>289</v>
      </c>
      <c r="B2" s="166"/>
      <c r="C2" s="167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</row>
    <row r="3" ht="12.75" customHeight="1">
      <c r="A3" s="274"/>
      <c r="B3" s="275"/>
      <c r="C3" s="276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</row>
    <row r="4" ht="12.75" customHeight="1">
      <c r="A4" s="201" t="s">
        <v>290</v>
      </c>
      <c r="B4" s="277" t="s">
        <v>291</v>
      </c>
      <c r="C4" s="215" t="s">
        <v>175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</row>
    <row r="5" ht="12.75" customHeight="1">
      <c r="A5" s="202" t="s">
        <v>292</v>
      </c>
      <c r="B5" s="278" t="s">
        <v>293</v>
      </c>
      <c r="C5" s="279">
        <v>10710.0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</row>
    <row r="6" ht="12.75" customHeight="1">
      <c r="A6" s="202" t="s">
        <v>294</v>
      </c>
      <c r="B6" s="278" t="s">
        <v>295</v>
      </c>
      <c r="C6" s="280">
        <v>0.406</v>
      </c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</row>
    <row r="7" ht="12.75" customHeight="1">
      <c r="A7" s="202" t="s">
        <v>296</v>
      </c>
      <c r="B7" s="278" t="s">
        <v>297</v>
      </c>
      <c r="C7" s="281">
        <v>4.34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</row>
    <row r="8" ht="12.75" customHeight="1">
      <c r="A8" s="202" t="s">
        <v>298</v>
      </c>
      <c r="B8" s="278" t="s">
        <v>299</v>
      </c>
      <c r="C8" s="282">
        <v>130.34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</row>
    <row r="9" ht="12.75" customHeight="1">
      <c r="A9" s="202" t="s">
        <v>300</v>
      </c>
      <c r="B9" s="278" t="s">
        <v>55</v>
      </c>
      <c r="C9" s="283">
        <v>6.0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</row>
    <row r="10" ht="12.75" customHeight="1">
      <c r="A10" s="202" t="s">
        <v>301</v>
      </c>
      <c r="B10" s="278" t="s">
        <v>297</v>
      </c>
      <c r="C10" s="284">
        <f>IFERROR(C7*7/C9,0)</f>
        <v>5.063333333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</row>
    <row r="11" ht="12.75" customHeight="1">
      <c r="A11" s="202" t="s">
        <v>302</v>
      </c>
      <c r="B11" s="278" t="s">
        <v>303</v>
      </c>
      <c r="C11" s="209">
        <v>500.0</v>
      </c>
      <c r="D11" s="118"/>
      <c r="E11" s="118"/>
      <c r="F11" s="285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</row>
    <row r="12" ht="12.75" customHeight="1">
      <c r="A12" s="202" t="s">
        <v>304</v>
      </c>
      <c r="B12" s="278"/>
      <c r="C12" s="279">
        <v>1.0</v>
      </c>
      <c r="D12" s="118"/>
      <c r="E12" s="118"/>
      <c r="F12" s="285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</row>
    <row r="13" ht="12.75" customHeight="1">
      <c r="A13" s="202" t="s">
        <v>305</v>
      </c>
      <c r="B13" s="278" t="s">
        <v>306</v>
      </c>
      <c r="C13" s="279">
        <v>15.0</v>
      </c>
      <c r="D13" s="118"/>
      <c r="E13" s="118"/>
      <c r="F13" s="285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ht="12.75" customHeight="1">
      <c r="A14" s="202" t="s">
        <v>307</v>
      </c>
      <c r="B14" s="278" t="s">
        <v>299</v>
      </c>
      <c r="C14" s="209">
        <f>IF(AND(C13&gt;=15,C12=1),5.8,C13/2)</f>
        <v>5.8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ht="12.75" customHeight="1">
      <c r="A15" s="202" t="s">
        <v>308</v>
      </c>
      <c r="B15" s="278"/>
      <c r="C15" s="284">
        <f>IFERROR(C10/C14,0)</f>
        <v>0.8729885057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ht="12.75" customHeight="1">
      <c r="A16" s="202" t="s">
        <v>309</v>
      </c>
      <c r="B16" s="278"/>
      <c r="C16" s="286">
        <v>1.0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ht="12.75" customHeight="1">
      <c r="A17" s="287" t="s">
        <v>310</v>
      </c>
      <c r="B17" s="288"/>
      <c r="C17" s="289">
        <f>IFERROR(C15/C16,0)</f>
        <v>0.8729885057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ht="12.75" customHeight="1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</row>
    <row r="19" ht="12.75" customHeight="1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ht="12.7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ht="12.7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ht="12.75" customHeight="1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ht="12.75" customHeigh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ht="12.75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ht="12.75" customHeight="1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ht="12.75" customHeight="1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ht="12.7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ht="12.75" customHeight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ht="12.7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ht="12.7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ht="12.75" customHeight="1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ht="12.7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ht="12.7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ht="12.7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ht="12.7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ht="12.7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ht="12.7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ht="12.7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ht="12.7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ht="12.7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ht="12.7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ht="12.7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ht="12.7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ht="12.7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ht="12.7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ht="12.7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ht="12.7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ht="12.7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ht="12.7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ht="12.7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ht="12.7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ht="12.7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ht="12.7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ht="12.7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ht="12.7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ht="12.7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ht="12.7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ht="12.7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ht="12.7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ht="12.7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ht="12.7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ht="12.7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ht="12.7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ht="12.75" customHeight="1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ht="12.75" customHeight="1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ht="12.75" customHeight="1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ht="12.75" customHeight="1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ht="12.75" customHeight="1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ht="12.75" customHeight="1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ht="12.75" customHeight="1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ht="12.75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ht="12.75" customHeight="1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ht="12.75" customHeight="1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ht="12.75" customHeight="1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ht="12.75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ht="12.75" customHeigh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ht="12.75" customHeight="1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ht="12.75" customHeight="1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ht="12.75" customHeight="1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ht="12.75" customHeight="1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ht="12.75" customHeight="1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ht="12.75" customHeight="1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ht="12.75" customHeight="1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ht="12.75" customHeight="1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ht="12.75" customHeight="1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ht="12.75" customHeight="1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ht="12.75" customHeight="1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ht="12.75" customHeight="1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ht="12.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ht="12.7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ht="12.75" customHeigh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ht="12.75" customHeight="1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ht="12.75" customHeight="1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ht="12.75" customHeight="1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ht="12.75" customHeight="1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ht="12.75" customHeight="1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ht="12.75" customHeight="1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ht="12.75" customHeight="1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ht="12.75" customHeight="1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ht="12.75" customHeight="1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ht="12.75" customHeight="1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ht="12.75" customHeight="1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ht="12.75" customHeight="1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ht="12.75" customHeight="1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ht="12.75" customHeight="1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ht="12.75" customHeight="1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ht="12.75" customHeight="1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ht="12.75" customHeight="1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ht="12.75" customHeight="1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ht="12.75" customHeight="1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ht="12.75" customHeight="1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ht="12.75" customHeight="1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ht="12.75" customHeight="1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ht="12.75" customHeight="1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ht="12.75" customHeight="1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ht="12.75" customHeight="1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ht="12.75" customHeight="1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ht="12.75" customHeight="1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ht="12.7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ht="12.75" customHeight="1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ht="12.75" customHeight="1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ht="12.75" customHeight="1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ht="12.75" customHeight="1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ht="12.75" customHeight="1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ht="12.75" customHeight="1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ht="12.75" customHeight="1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ht="12.75" customHeight="1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ht="12.75" customHeight="1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ht="12.75" customHeight="1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ht="12.75" customHeight="1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ht="12.75" customHeight="1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ht="12.75" customHeight="1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ht="12.75" customHeight="1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ht="12.75" customHeight="1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ht="12.75" customHeight="1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ht="12.75" customHeight="1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ht="12.75" customHeight="1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ht="12.75" customHeight="1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ht="12.75" customHeight="1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ht="12.75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ht="12.75" customHeight="1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ht="12.75" customHeight="1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ht="12.75" customHeight="1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ht="12.75" customHeight="1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ht="12.75" customHeight="1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ht="12.75" customHeight="1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ht="12.75" customHeight="1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ht="12.7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ht="12.75" customHeight="1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ht="12.75" customHeight="1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ht="12.75" customHeight="1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ht="12.75" customHeight="1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ht="12.75" customHeight="1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ht="12.75" customHeight="1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ht="12.75" customHeight="1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ht="12.75" customHeight="1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ht="12.75" customHeight="1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ht="12.75" customHeight="1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ht="12.75" customHeight="1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ht="12.75" customHeight="1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ht="12.75" customHeight="1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ht="12.75" customHeight="1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ht="12.75" customHeight="1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ht="12.75" customHeight="1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ht="12.75" customHeight="1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ht="12.75" customHeight="1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ht="12.75" customHeight="1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ht="12.75" customHeight="1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ht="12.75" customHeight="1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ht="12.75" customHeight="1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ht="12.75" customHeight="1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ht="12.75" customHeight="1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ht="12.75" customHeight="1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ht="12.75" customHeight="1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ht="12.75" customHeight="1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ht="12.75" customHeight="1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ht="12.75" customHeight="1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ht="12.7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ht="12.75" customHeight="1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ht="12.75" customHeight="1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ht="12.75" customHeight="1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ht="12.75" customHeight="1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ht="12.75" customHeight="1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ht="12.75" customHeight="1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ht="12.75" customHeight="1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ht="12.75" customHeight="1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ht="12.75" customHeight="1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ht="12.75" customHeight="1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ht="12.75" customHeight="1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ht="12.75" customHeight="1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ht="12.75" customHeight="1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ht="12.75" customHeight="1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ht="12.75" customHeight="1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ht="12.75" customHeight="1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ht="12.75" customHeight="1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ht="12.75" customHeight="1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ht="12.75" customHeight="1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ht="12.75" customHeight="1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ht="12.75" customHeight="1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ht="12.75" customHeight="1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ht="12.75" customHeight="1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ht="12.75" customHeight="1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ht="12.75" customHeight="1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ht="12.75" customHeight="1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ht="12.75" customHeight="1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ht="12.7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ht="12.75" customHeight="1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ht="12.75" customHeight="1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ht="12.75" customHeight="1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ht="12.75" customHeight="1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ht="12.75" customHeight="1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ht="12.75" customHeight="1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ht="12.75" customHeight="1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ht="12.75" customHeight="1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ht="12.75" customHeight="1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ht="12.75" customHeight="1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ht="12.75" customHeight="1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ht="12.75" customHeight="1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ht="12.75" customHeight="1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ht="12.75" customHeight="1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ht="12.75" customHeight="1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ht="12.75" customHeight="1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ht="12.75" customHeight="1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ht="12.75" customHeight="1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ht="12.75" customHeight="1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ht="12.75" customHeight="1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ht="12.75" customHeight="1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ht="12.75" customHeight="1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ht="12.75" customHeight="1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ht="12.75" customHeight="1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ht="12.75" customHeight="1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ht="12.75" customHeight="1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ht="12.7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ht="12.75" customHeight="1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ht="12.75" customHeight="1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ht="12.75" customHeight="1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ht="12.75" customHeight="1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ht="12.75" customHeight="1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ht="12.75" customHeight="1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ht="12.75" customHeight="1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ht="12.75" customHeight="1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ht="12.75" customHeight="1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ht="12.75" customHeight="1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ht="12.75" customHeight="1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ht="12.75" customHeight="1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ht="12.75" customHeight="1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ht="12.75" customHeight="1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ht="12.75" customHeight="1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ht="12.75" customHeight="1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ht="12.75" customHeight="1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ht="12.75" customHeight="1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ht="12.75" customHeight="1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ht="12.75" customHeight="1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ht="12.75" customHeight="1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ht="12.75" customHeight="1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ht="12.75" customHeight="1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ht="12.75" customHeight="1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ht="12.75" customHeight="1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ht="12.75" customHeight="1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ht="12.7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ht="12.75" customHeight="1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ht="12.75" customHeight="1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ht="12.75" customHeight="1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ht="12.75" customHeight="1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ht="12.75" customHeight="1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ht="12.75" customHeight="1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ht="12.75" customHeight="1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ht="12.75" customHeight="1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ht="12.75" customHeight="1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ht="12.75" customHeight="1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ht="12.75" customHeight="1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ht="12.75" customHeight="1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ht="12.75" customHeight="1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ht="12.75" customHeight="1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ht="12.75" customHeight="1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ht="12.75" customHeight="1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ht="12.75" customHeight="1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ht="12.75" customHeight="1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ht="12.75" customHeight="1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ht="12.75" customHeight="1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ht="12.75" customHeight="1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ht="12.75" customHeight="1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ht="12.75" customHeight="1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ht="12.75" customHeight="1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ht="12.75" customHeight="1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ht="12.75" customHeight="1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ht="12.7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ht="12.75" customHeight="1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ht="12.75" customHeight="1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ht="12.75" customHeight="1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ht="12.75" customHeight="1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ht="12.75" customHeight="1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ht="12.75" customHeight="1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ht="12.75" customHeight="1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ht="12.75" customHeight="1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ht="12.75" customHeight="1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ht="12.75" customHeight="1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ht="12.75" customHeight="1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ht="12.75" customHeight="1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ht="12.75" customHeight="1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ht="12.75" customHeight="1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ht="12.75" customHeight="1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ht="12.75" customHeight="1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ht="12.75" customHeight="1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ht="12.75" customHeight="1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ht="12.75" customHeight="1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ht="12.75" customHeight="1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ht="12.75" customHeight="1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ht="12.75" customHeight="1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ht="12.75" customHeight="1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ht="12.75" customHeight="1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ht="12.75" customHeight="1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ht="12.75" customHeight="1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ht="12.7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ht="12.75" customHeight="1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ht="12.75" customHeight="1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ht="12.75" customHeight="1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ht="12.75" customHeight="1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ht="12.75" customHeight="1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ht="12.75" customHeight="1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ht="12.75" customHeight="1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ht="12.75" customHeight="1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ht="12.75" customHeight="1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ht="12.75" customHeight="1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ht="12.75" customHeight="1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ht="12.75" customHeight="1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ht="12.75" customHeight="1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ht="12.75" customHeight="1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ht="12.75" customHeight="1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ht="12.75" customHeight="1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ht="12.75" customHeight="1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ht="12.75" customHeight="1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ht="12.75" customHeight="1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ht="12.75" customHeight="1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ht="12.75" customHeight="1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ht="12.75" customHeight="1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ht="12.75" customHeight="1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ht="12.75" customHeight="1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ht="12.75" customHeight="1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ht="12.75" customHeight="1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ht="12.7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ht="12.75" customHeight="1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ht="12.75" customHeight="1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ht="12.75" customHeight="1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ht="12.75" customHeight="1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ht="12.75" customHeight="1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ht="12.75" customHeight="1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ht="12.75" customHeight="1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ht="12.75" customHeight="1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ht="12.75" customHeight="1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ht="12.75" customHeight="1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ht="12.75" customHeight="1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ht="12.75" customHeight="1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ht="12.75" customHeight="1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ht="12.75" customHeight="1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ht="12.75" customHeight="1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ht="12.75" customHeight="1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ht="12.75" customHeight="1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ht="12.75" customHeight="1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ht="12.75" customHeight="1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ht="12.75" customHeight="1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ht="12.75" customHeight="1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ht="12.75" customHeight="1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ht="12.75" customHeight="1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ht="12.75" customHeight="1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ht="12.75" customHeight="1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ht="12.75" customHeight="1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ht="12.75" customHeight="1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ht="12.75" customHeight="1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ht="12.75" customHeight="1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ht="12.75" customHeight="1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ht="12.75" customHeight="1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ht="12.75" customHeight="1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ht="12.75" customHeight="1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ht="12.75" customHeight="1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ht="12.75" customHeight="1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ht="12.75" customHeight="1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ht="12.75" customHeight="1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ht="12.75" customHeight="1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ht="12.75" customHeight="1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ht="12.75" customHeight="1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ht="12.75" customHeight="1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ht="12.75" customHeight="1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ht="12.75" customHeight="1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ht="12.75" customHeight="1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ht="12.75" customHeight="1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ht="12.75" customHeight="1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ht="12.75" customHeight="1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ht="12.75" customHeight="1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ht="12.75" customHeight="1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ht="12.75" customHeight="1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ht="12.75" customHeight="1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ht="12.75" customHeight="1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ht="12.75" customHeight="1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ht="12.75" customHeight="1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ht="12.75" customHeight="1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ht="12.75" customHeight="1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ht="12.75" customHeight="1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ht="12.75" customHeight="1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ht="12.75" customHeight="1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ht="12.75" customHeight="1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ht="12.75" customHeight="1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ht="12.75" customHeight="1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ht="12.75" customHeight="1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ht="12.75" customHeight="1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ht="12.75" customHeight="1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ht="12.75" customHeight="1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ht="12.75" customHeight="1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ht="12.75" customHeight="1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ht="12.75" customHeight="1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ht="12.75" customHeight="1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ht="12.75" customHeight="1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ht="12.75" customHeight="1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ht="12.75" customHeight="1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ht="12.75" customHeight="1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ht="12.75" customHeight="1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ht="12.75" customHeight="1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ht="12.75" customHeight="1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ht="12.75" customHeight="1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ht="12.75" customHeight="1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ht="12.75" customHeight="1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ht="12.75" customHeight="1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ht="12.75" customHeight="1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ht="12.75" customHeight="1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ht="12.75" customHeight="1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ht="12.75" customHeight="1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ht="12.75" customHeight="1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ht="12.75" customHeight="1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ht="12.75" customHeight="1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ht="12.75" customHeight="1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ht="12.75" customHeight="1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ht="12.75" customHeight="1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ht="12.75" customHeight="1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ht="12.75" customHeight="1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ht="12.75" customHeight="1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ht="12.75" customHeight="1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ht="12.75" customHeight="1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ht="12.75" customHeight="1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ht="12.75" customHeight="1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ht="12.75" customHeight="1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ht="12.75" customHeight="1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ht="12.75" customHeight="1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ht="12.75" customHeight="1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ht="12.75" customHeight="1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ht="12.75" customHeight="1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ht="12.75" customHeight="1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ht="12.75" customHeight="1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ht="12.75" customHeight="1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ht="12.75" customHeight="1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ht="12.75" customHeight="1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ht="12.75" customHeight="1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ht="12.75" customHeight="1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ht="12.75" customHeight="1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ht="12.75" customHeight="1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ht="12.75" customHeight="1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ht="12.75" customHeight="1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ht="12.75" customHeight="1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ht="12.75" customHeight="1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ht="12.75" customHeight="1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ht="12.75" customHeight="1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ht="12.75" customHeight="1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ht="12.75" customHeight="1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ht="12.75" customHeight="1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ht="12.75" customHeight="1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ht="12.75" customHeight="1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ht="12.75" customHeight="1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ht="12.75" customHeight="1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ht="12.75" customHeight="1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ht="12.75" customHeight="1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ht="12.75" customHeight="1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ht="12.75" customHeight="1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ht="12.75" customHeight="1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ht="12.75" customHeight="1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ht="12.75" customHeight="1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ht="12.75" customHeight="1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ht="12.75" customHeight="1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ht="12.75" customHeight="1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ht="12.75" customHeight="1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ht="12.75" customHeight="1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ht="12.75" customHeight="1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ht="12.75" customHeight="1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ht="12.75" customHeight="1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ht="12.75" customHeight="1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ht="12.75" customHeight="1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ht="12.75" customHeight="1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ht="12.75" customHeight="1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ht="12.75" customHeight="1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ht="12.75" customHeight="1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ht="12.75" customHeight="1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ht="12.75" customHeight="1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ht="12.75" customHeight="1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ht="12.75" customHeight="1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ht="12.75" customHeight="1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ht="12.75" customHeight="1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ht="12.75" customHeight="1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ht="12.75" customHeight="1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ht="12.75" customHeight="1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ht="12.75" customHeight="1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ht="12.75" customHeight="1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ht="12.75" customHeight="1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ht="12.75" customHeight="1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ht="12.75" customHeight="1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ht="12.75" customHeight="1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ht="12.75" customHeight="1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ht="12.75" customHeight="1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ht="12.75" customHeight="1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ht="12.75" customHeight="1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ht="12.75" customHeight="1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ht="12.75" customHeight="1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ht="12.75" customHeight="1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ht="12.75" customHeight="1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ht="12.75" customHeight="1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ht="12.75" customHeight="1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ht="12.75" customHeight="1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ht="12.75" customHeight="1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ht="12.75" customHeight="1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ht="12.75" customHeight="1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ht="12.75" customHeight="1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ht="12.75" customHeight="1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ht="12.75" customHeight="1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ht="12.75" customHeight="1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ht="12.75" customHeight="1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ht="12.75" customHeight="1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ht="12.75" customHeight="1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ht="12.75" customHeight="1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ht="12.75" customHeight="1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ht="12.75" customHeight="1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ht="12.75" customHeight="1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ht="12.75" customHeight="1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ht="12.75" customHeight="1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ht="12.75" customHeight="1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ht="12.75" customHeight="1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ht="12.75" customHeight="1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ht="12.75" customHeight="1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ht="12.75" customHeight="1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ht="12.75" customHeight="1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ht="12.75" customHeight="1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ht="12.75" customHeight="1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ht="12.75" customHeight="1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ht="12.75" customHeight="1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ht="12.75" customHeight="1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ht="12.75" customHeight="1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ht="12.75" customHeight="1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ht="12.75" customHeight="1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ht="12.75" customHeight="1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ht="12.75" customHeight="1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ht="12.75" customHeight="1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ht="12.75" customHeight="1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ht="12.75" customHeight="1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ht="12.75" customHeight="1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ht="12.75" customHeight="1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ht="12.75" customHeight="1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ht="12.75" customHeight="1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ht="12.75" customHeight="1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ht="12.75" customHeight="1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ht="12.75" customHeight="1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ht="12.75" customHeight="1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ht="12.75" customHeight="1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ht="12.75" customHeight="1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ht="12.75" customHeight="1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ht="12.75" customHeight="1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ht="12.75" customHeight="1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ht="12.75" customHeight="1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ht="12.75" customHeight="1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ht="12.75" customHeight="1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ht="12.75" customHeight="1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ht="12.75" customHeight="1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ht="12.75" customHeight="1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ht="12.75" customHeight="1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ht="12.75" customHeight="1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ht="12.75" customHeight="1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ht="12.75" customHeight="1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ht="12.75" customHeight="1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ht="12.75" customHeight="1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ht="12.75" customHeight="1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ht="12.75" customHeight="1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ht="12.75" customHeight="1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ht="12.75" customHeight="1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ht="12.75" customHeight="1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ht="12.75" customHeight="1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ht="12.75" customHeight="1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ht="12.75" customHeight="1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ht="12.75" customHeight="1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ht="12.75" customHeight="1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ht="12.75" customHeight="1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ht="12.75" customHeight="1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ht="12.75" customHeight="1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ht="12.75" customHeight="1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ht="12.75" customHeight="1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ht="12.75" customHeight="1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ht="12.75" customHeight="1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ht="12.75" customHeight="1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ht="12.75" customHeight="1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ht="12.75" customHeight="1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ht="12.75" customHeight="1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ht="12.75" customHeight="1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ht="12.75" customHeight="1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ht="12.75" customHeight="1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ht="12.75" customHeight="1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ht="12.75" customHeight="1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ht="12.75" customHeight="1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ht="12.75" customHeight="1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ht="12.75" customHeight="1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ht="12.75" customHeight="1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ht="12.75" customHeight="1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ht="12.75" customHeight="1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ht="12.75" customHeight="1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ht="12.75" customHeight="1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ht="12.75" customHeight="1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ht="12.75" customHeight="1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ht="12.75" customHeight="1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ht="12.75" customHeight="1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ht="12.75" customHeight="1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ht="12.75" customHeight="1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ht="12.75" customHeight="1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ht="12.75" customHeight="1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ht="12.75" customHeight="1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ht="12.75" customHeight="1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ht="12.75" customHeight="1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ht="12.75" customHeight="1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ht="12.75" customHeight="1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ht="12.75" customHeight="1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ht="12.75" customHeight="1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ht="12.75" customHeight="1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ht="12.75" customHeight="1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ht="12.75" customHeight="1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ht="12.75" customHeight="1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ht="12.75" customHeight="1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ht="12.75" customHeight="1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ht="12.75" customHeight="1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ht="12.75" customHeight="1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ht="12.75" customHeight="1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ht="12.75" customHeight="1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ht="12.75" customHeight="1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ht="12.75" customHeight="1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ht="12.75" customHeight="1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ht="12.75" customHeight="1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ht="12.75" customHeight="1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ht="12.75" customHeight="1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ht="12.75" customHeight="1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ht="12.75" customHeight="1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ht="12.75" customHeight="1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ht="12.75" customHeight="1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ht="12.75" customHeight="1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ht="12.75" customHeight="1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ht="12.75" customHeight="1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ht="12.75" customHeight="1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ht="12.75" customHeight="1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ht="12.75" customHeight="1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ht="12.75" customHeight="1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ht="12.75" customHeight="1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ht="12.75" customHeight="1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ht="12.75" customHeight="1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ht="12.75" customHeight="1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ht="12.75" customHeight="1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ht="12.75" customHeight="1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ht="12.75" customHeight="1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ht="12.75" customHeight="1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ht="12.75" customHeight="1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ht="12.75" customHeight="1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ht="12.75" customHeight="1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ht="12.75" customHeight="1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ht="12.75" customHeight="1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ht="12.75" customHeight="1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ht="12.75" customHeight="1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ht="12.75" customHeight="1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ht="12.75" customHeight="1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ht="12.75" customHeight="1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ht="12.75" customHeight="1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ht="12.75" customHeight="1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ht="12.75" customHeight="1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ht="12.75" customHeight="1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ht="12.75" customHeight="1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ht="12.75" customHeight="1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ht="12.75" customHeight="1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ht="12.75" customHeight="1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ht="12.75" customHeight="1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ht="12.75" customHeight="1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ht="12.75" customHeight="1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ht="12.75" customHeight="1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ht="12.75" customHeight="1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ht="12.75" customHeight="1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ht="12.75" customHeight="1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ht="12.75" customHeight="1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ht="12.75" customHeight="1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ht="12.75" customHeight="1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ht="12.75" customHeight="1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ht="12.75" customHeight="1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ht="12.75" customHeight="1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ht="12.75" customHeight="1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ht="12.75" customHeight="1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ht="12.75" customHeight="1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ht="12.75" customHeight="1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ht="12.75" customHeight="1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ht="12.75" customHeight="1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ht="12.75" customHeight="1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ht="12.75" customHeight="1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ht="12.75" customHeight="1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ht="12.75" customHeight="1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ht="12.75" customHeight="1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ht="12.75" customHeight="1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ht="12.75" customHeight="1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ht="12.75" customHeight="1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ht="12.75" customHeight="1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ht="12.75" customHeight="1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ht="12.75" customHeight="1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ht="12.75" customHeight="1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ht="12.75" customHeight="1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ht="12.75" customHeight="1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ht="12.75" customHeight="1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ht="12.75" customHeight="1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ht="12.75" customHeight="1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ht="12.75" customHeight="1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ht="12.75" customHeight="1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ht="12.75" customHeight="1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ht="12.75" customHeight="1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ht="12.75" customHeight="1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ht="12.75" customHeight="1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ht="12.75" customHeight="1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ht="12.75" customHeight="1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ht="12.75" customHeight="1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ht="12.75" customHeight="1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ht="12.75" customHeight="1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ht="12.75" customHeight="1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ht="12.75" customHeight="1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ht="12.75" customHeight="1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ht="12.75" customHeight="1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ht="12.75" customHeight="1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ht="12.75" customHeight="1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ht="12.75" customHeight="1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ht="12.75" customHeight="1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ht="12.75" customHeight="1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ht="12.75" customHeight="1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ht="12.75" customHeight="1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ht="12.75" customHeight="1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ht="12.75" customHeight="1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ht="12.75" customHeight="1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ht="12.75" customHeight="1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ht="12.75" customHeight="1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ht="12.75" customHeight="1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ht="12.75" customHeight="1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ht="12.75" customHeight="1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ht="12.75" customHeight="1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ht="12.75" customHeight="1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ht="12.75" customHeight="1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ht="12.75" customHeight="1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ht="12.75" customHeight="1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ht="12.75" customHeight="1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ht="12.75" customHeight="1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ht="12.75" customHeight="1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ht="12.75" customHeight="1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ht="12.75" customHeight="1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ht="12.75" customHeight="1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ht="12.75" customHeight="1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ht="12.75" customHeight="1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ht="12.75" customHeight="1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ht="12.75" customHeight="1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ht="12.75" customHeight="1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ht="12.75" customHeight="1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ht="12.75" customHeight="1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ht="12.75" customHeight="1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ht="12.75" customHeight="1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ht="12.75" customHeight="1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ht="12.75" customHeight="1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ht="12.75" customHeight="1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ht="12.75" customHeight="1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ht="12.75" customHeight="1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ht="12.75" customHeight="1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ht="12.75" customHeight="1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ht="12.75" customHeight="1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ht="12.75" customHeight="1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ht="12.75" customHeight="1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ht="12.75" customHeight="1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ht="12.75" customHeight="1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ht="12.75" customHeight="1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ht="12.75" customHeight="1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ht="12.75" customHeight="1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ht="12.75" customHeight="1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ht="12.75" customHeight="1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ht="12.75" customHeight="1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ht="12.75" customHeight="1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ht="12.75" customHeight="1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ht="12.75" customHeight="1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ht="12.75" customHeight="1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ht="12.75" customHeight="1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ht="12.75" customHeight="1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ht="12.75" customHeight="1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ht="12.75" customHeight="1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ht="12.75" customHeight="1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ht="12.75" customHeight="1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ht="12.75" customHeight="1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ht="12.75" customHeight="1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ht="12.75" customHeight="1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ht="12.75" customHeight="1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ht="12.75" customHeight="1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ht="12.75" customHeight="1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ht="12.75" customHeight="1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ht="12.75" customHeight="1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ht="12.75" customHeight="1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ht="12.75" customHeight="1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ht="12.75" customHeight="1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ht="12.75" customHeight="1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ht="12.75" customHeight="1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ht="12.75" customHeight="1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ht="12.75" customHeight="1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ht="12.75" customHeight="1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ht="12.75" customHeight="1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ht="12.75" customHeight="1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ht="12.75" customHeight="1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ht="12.75" customHeight="1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ht="12.75" customHeight="1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ht="12.75" customHeight="1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ht="12.75" customHeight="1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ht="12.75" customHeight="1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ht="12.75" customHeight="1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ht="12.75" customHeight="1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ht="12.75" customHeight="1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ht="12.75" customHeight="1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ht="12.75" customHeight="1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ht="12.75" customHeight="1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ht="12.75" customHeight="1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ht="12.75" customHeight="1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ht="12.75" customHeight="1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ht="12.75" customHeight="1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ht="12.75" customHeight="1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ht="12.75" customHeight="1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ht="12.75" customHeight="1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ht="12.75" customHeight="1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ht="12.75" customHeight="1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ht="12.75" customHeight="1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ht="12.75" customHeight="1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ht="12.75" customHeight="1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ht="12.75" customHeight="1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ht="12.75" customHeight="1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ht="12.75" customHeight="1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ht="12.75" customHeight="1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ht="12.75" customHeight="1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ht="12.75" customHeight="1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ht="12.75" customHeight="1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ht="12.75" customHeight="1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ht="12.75" customHeight="1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ht="12.75" customHeight="1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ht="12.75" customHeight="1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ht="12.75" customHeight="1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ht="12.75" customHeight="1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ht="12.75" customHeight="1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ht="12.75" customHeight="1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ht="12.75" customHeight="1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ht="12.75" customHeight="1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ht="12.75" customHeight="1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ht="12.75" customHeight="1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ht="12.75" customHeight="1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ht="12.75" customHeight="1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ht="12.75" customHeight="1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ht="12.75" customHeight="1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ht="12.75" customHeight="1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ht="12.75" customHeight="1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ht="12.75" customHeight="1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ht="12.75" customHeight="1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ht="12.75" customHeight="1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ht="12.75" customHeight="1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ht="12.75" customHeight="1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ht="12.75" customHeight="1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ht="12.75" customHeight="1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ht="12.75" customHeight="1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ht="12.75" customHeight="1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ht="12.75" customHeight="1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ht="12.75" customHeight="1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ht="12.75" customHeight="1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ht="12.75" customHeight="1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ht="12.75" customHeight="1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ht="12.75" customHeight="1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ht="12.75" customHeight="1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ht="12.75" customHeight="1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ht="12.75" customHeight="1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ht="12.75" customHeight="1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ht="12.75" customHeight="1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ht="12.75" customHeight="1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ht="12.75" customHeight="1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ht="12.75" customHeight="1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ht="12.75" customHeight="1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ht="12.75" customHeight="1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ht="12.75" customHeight="1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ht="12.75" customHeight="1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ht="12.75" customHeight="1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ht="12.75" customHeight="1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ht="12.75" customHeight="1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ht="12.75" customHeight="1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ht="12.75" customHeight="1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ht="12.75" customHeight="1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ht="12.75" customHeight="1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ht="12.75" customHeight="1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ht="12.75" customHeight="1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ht="12.75" customHeight="1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ht="12.75" customHeight="1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ht="12.75" customHeight="1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ht="12.75" customHeight="1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ht="12.75" customHeight="1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ht="12.75" customHeight="1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ht="12.75" customHeight="1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ht="12.75" customHeight="1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ht="12.75" customHeight="1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ht="12.75" customHeight="1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ht="12.75" customHeight="1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ht="12.75" customHeight="1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ht="12.75" customHeight="1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ht="12.75" customHeight="1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ht="12.75" customHeight="1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ht="12.75" customHeight="1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ht="12.75" customHeight="1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ht="12.75" customHeight="1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ht="12.75" customHeight="1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ht="12.75" customHeight="1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ht="12.75" customHeight="1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ht="12.75" customHeight="1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ht="12.75" customHeight="1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ht="12.75" customHeight="1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ht="12.75" customHeight="1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ht="12.75" customHeight="1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ht="12.75" customHeight="1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ht="12.75" customHeight="1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ht="12.75" customHeight="1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ht="12.75" customHeight="1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ht="12.75" customHeight="1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ht="12.75" customHeight="1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ht="12.75" customHeight="1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ht="12.75" customHeight="1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ht="12.75" customHeight="1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ht="12.75" customHeight="1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ht="12.75" customHeight="1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ht="12.75" customHeight="1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ht="12.75" customHeight="1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ht="12.75" customHeight="1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ht="12.75" customHeight="1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ht="12.75" customHeight="1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ht="12.75" customHeight="1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ht="12.75" customHeight="1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ht="12.75" customHeight="1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ht="12.75" customHeight="1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ht="12.75" customHeight="1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ht="12.75" customHeight="1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ht="12.75" customHeight="1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ht="12.75" customHeight="1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ht="12.75" customHeight="1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ht="12.75" customHeight="1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ht="12.7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ht="12.75" customHeight="1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ht="12.75" customHeight="1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ht="12.75" customHeight="1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ht="12.75" customHeight="1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ht="12.75" customHeight="1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ht="12.75" customHeight="1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ht="12.75" customHeight="1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ht="12.75" customHeight="1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ht="12.75" customHeight="1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ht="12.75" customHeight="1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ht="12.75" customHeight="1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ht="12.75" customHeight="1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ht="12.75" customHeight="1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ht="12.75" customHeight="1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ht="12.75" customHeight="1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ht="12.75" customHeight="1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ht="12.75" customHeight="1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ht="12.75" customHeight="1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ht="12.75" customHeight="1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ht="12.75" customHeight="1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ht="12.75" customHeight="1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ht="12.75" customHeight="1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ht="12.75" customHeight="1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ht="12.75" customHeight="1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ht="12.75" customHeight="1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ht="12.75" customHeight="1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ht="12.75" customHeight="1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ht="12.75" customHeight="1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ht="12.75" customHeight="1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ht="12.75" customHeight="1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ht="12.75" customHeight="1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ht="12.75" customHeight="1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ht="12.75" customHeight="1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ht="12.75" customHeight="1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ht="12.75" customHeight="1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ht="12.75" customHeight="1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ht="12.75" customHeight="1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ht="12.75" customHeight="1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ht="12.75" customHeight="1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ht="12.75" customHeight="1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ht="12.75" customHeight="1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</sheetData>
  <mergeCells count="1">
    <mergeCell ref="A2:C2"/>
  </mergeCells>
  <conditionalFormatting sqref="C14">
    <cfRule type="expression" dxfId="0" priority="1">
      <formula>"SE(E(C20&gt;=15;C19=1))"</formula>
    </cfRule>
  </conditionalFormatting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2000-12-13T10:02:50Z</dcterms:created>
  <dc:creator>Flavia Burmeister Martins</dc:creator>
</cp:coreProperties>
</file>